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ilson\Documents\"/>
    </mc:Choice>
  </mc:AlternateContent>
  <xr:revisionPtr revIDLastSave="0" documentId="8_{87D448B4-EC9A-4E2B-A0FF-4512B09F9DAE}" xr6:coauthVersionLast="45" xr6:coauthVersionMax="45" xr10:uidLastSave="{00000000-0000-0000-0000-000000000000}"/>
  <bookViews>
    <workbookView xWindow="-98" yWindow="-98" windowWidth="20715" windowHeight="13276" xr2:uid="{9FB8DBF8-55D0-4DE4-8D1F-E7295F7FEF69}"/>
  </bookViews>
  <sheets>
    <sheet name="Cash Rec." sheetId="1" r:id="rId1"/>
  </sheets>
  <externalReferences>
    <externalReference r:id="rId2"/>
  </externalReferences>
  <definedNames>
    <definedName name="FullStride">#REF!</definedName>
    <definedName name="_xlnm.Print_Area" localSheetId="0">'Cash Rec.'!$A$1:$H$33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G5" i="1"/>
  <c r="G6" i="1"/>
  <c r="L6" i="1"/>
  <c r="N6" i="1" s="1"/>
  <c r="M6" i="1"/>
  <c r="L7" i="1"/>
  <c r="F7" i="1" s="1"/>
  <c r="G8" i="1"/>
  <c r="E9" i="1"/>
  <c r="E12" i="1"/>
  <c r="G12" i="1" s="1"/>
  <c r="G16" i="1" s="1"/>
  <c r="L12" i="1"/>
  <c r="G13" i="1"/>
  <c r="L13" i="1"/>
  <c r="E14" i="1"/>
  <c r="G14" i="1"/>
  <c r="L14" i="1"/>
  <c r="G15" i="1"/>
  <c r="L15" i="1"/>
  <c r="E16" i="1"/>
  <c r="E18" i="1" s="1"/>
  <c r="F16" i="1"/>
  <c r="E20" i="1"/>
  <c r="G20" i="1" s="1"/>
  <c r="G25" i="1" s="1"/>
  <c r="G21" i="1"/>
  <c r="G22" i="1"/>
  <c r="L22" i="1"/>
  <c r="G23" i="1"/>
  <c r="L23" i="1"/>
  <c r="G24" i="1"/>
  <c r="L24" i="1"/>
  <c r="F25" i="1"/>
  <c r="G27" i="1"/>
  <c r="G32" i="1"/>
  <c r="G7" i="1" l="1"/>
  <c r="G9" i="1" s="1"/>
  <c r="G18" i="1" s="1"/>
  <c r="F9" i="1"/>
  <c r="E28" i="1"/>
  <c r="G28" i="1" s="1"/>
  <c r="E25" i="1"/>
  <c r="F29" i="1" l="1"/>
  <c r="G29" i="1" s="1"/>
  <c r="G31" i="1" s="1"/>
  <c r="G33" i="1" s="1"/>
  <c r="F18" i="1"/>
</calcChain>
</file>

<file path=xl/sharedStrings.xml><?xml version="1.0" encoding="utf-8"?>
<sst xmlns="http://schemas.openxmlformats.org/spreadsheetml/2006/main" count="29" uniqueCount="29">
  <si>
    <t>Difference</t>
  </si>
  <si>
    <t>Total in Bank Account</t>
  </si>
  <si>
    <t>Total</t>
  </si>
  <si>
    <t>Total Remaining for Disbursement - Next Campaign</t>
  </si>
  <si>
    <t>Total Remaining for Disbursement - Old Campaign</t>
  </si>
  <si>
    <t>Total Remaining for Disbursement - Other Receipts</t>
  </si>
  <si>
    <t>FS2 - Disbursed to CLX - Minority Business</t>
  </si>
  <si>
    <t>FS2 - Disbursed to BEN</t>
  </si>
  <si>
    <t>FS2 - Disbursed to ED</t>
  </si>
  <si>
    <t>FS2 - Disbursed Directly to BEN</t>
  </si>
  <si>
    <t>FS1 - Disbursements (Total)</t>
  </si>
  <si>
    <t>Available for Disbursement</t>
  </si>
  <si>
    <t>Total Expenses</t>
  </si>
  <si>
    <t>FS2 Expenses</t>
  </si>
  <si>
    <t>FS1 Expenses</t>
  </si>
  <si>
    <t>FS2 Reimbursements</t>
  </si>
  <si>
    <t>FS1 Reimbursements</t>
  </si>
  <si>
    <t>Expenses</t>
  </si>
  <si>
    <t>Total Received</t>
  </si>
  <si>
    <t>FS2 Received Directly to BEN</t>
  </si>
  <si>
    <t>FS2 Campaign Receipts</t>
  </si>
  <si>
    <t>FS1 Campaign Receipts</t>
  </si>
  <si>
    <t>Other Receipts</t>
  </si>
  <si>
    <t>Total Receipts</t>
  </si>
  <si>
    <t>Full Strides 2</t>
  </si>
  <si>
    <t>Full Strides 1</t>
  </si>
  <si>
    <t>Campaign Receipts</t>
  </si>
  <si>
    <t xml:space="preserve">From Account </t>
  </si>
  <si>
    <t>Cash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</si>
</sst>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7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C00000"/>
      <name val="Arial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6" fillId="0" borderId="0" xfId="0" applyFont="1"/>
    <xf numFmtId="44" fontId="7" fillId="0" borderId="0" xfId="0" applyNumberFormat="1" applyFont="1"/>
    <xf numFmtId="0" fontId="8" fillId="0" borderId="0" xfId="0" applyFont="1"/>
    <xf numFmtId="44" fontId="7" fillId="0" borderId="1" xfId="0" applyNumberFormat="1" applyFont="1" applyBorder="1"/>
    <xf numFmtId="0" fontId="9" fillId="0" borderId="0" xfId="0" applyFont="1"/>
    <xf numFmtId="44" fontId="0" fillId="0" borderId="0" xfId="0" applyNumberFormat="1"/>
    <xf numFmtId="44" fontId="10" fillId="0" borderId="0" xfId="1" applyNumberFormat="1" applyFont="1"/>
    <xf numFmtId="0" fontId="2" fillId="0" borderId="0" xfId="1" applyFont="1"/>
    <xf numFmtId="0" fontId="11" fillId="0" borderId="0" xfId="1" applyFont="1"/>
    <xf numFmtId="0" fontId="1" fillId="0" borderId="0" xfId="1"/>
    <xf numFmtId="0" fontId="10" fillId="0" borderId="0" xfId="1" applyFont="1"/>
    <xf numFmtId="44" fontId="7" fillId="0" borderId="0" xfId="2" applyFont="1"/>
    <xf numFmtId="0" fontId="3" fillId="0" borderId="0" xfId="1" applyFont="1"/>
    <xf numFmtId="44" fontId="6" fillId="0" borderId="0" xfId="2" applyFont="1"/>
    <xf numFmtId="44" fontId="9" fillId="0" borderId="0" xfId="2" applyFont="1"/>
    <xf numFmtId="44" fontId="12" fillId="0" borderId="0" xfId="2" applyFont="1"/>
    <xf numFmtId="43" fontId="0" fillId="0" borderId="0" xfId="0" applyNumberFormat="1"/>
    <xf numFmtId="44" fontId="0" fillId="0" borderId="1" xfId="0" applyNumberFormat="1" applyBorder="1"/>
    <xf numFmtId="44" fontId="5" fillId="0" borderId="1" xfId="2" applyFont="1" applyBorder="1"/>
    <xf numFmtId="0" fontId="6" fillId="0" borderId="1" xfId="0" applyFont="1" applyBorder="1"/>
    <xf numFmtId="44" fontId="5" fillId="0" borderId="0" xfId="2" applyFont="1"/>
    <xf numFmtId="0" fontId="4" fillId="0" borderId="0" xfId="0" applyFont="1"/>
    <xf numFmtId="44" fontId="4" fillId="0" borderId="0" xfId="0" applyNumberFormat="1" applyFont="1"/>
    <xf numFmtId="0" fontId="13" fillId="0" borderId="0" xfId="1" applyFont="1"/>
    <xf numFmtId="44" fontId="9" fillId="0" borderId="0" xfId="0" applyNumberFormat="1" applyFont="1"/>
    <xf numFmtId="44" fontId="4" fillId="0" borderId="1" xfId="0" applyNumberFormat="1" applyFont="1" applyBorder="1"/>
    <xf numFmtId="43" fontId="4" fillId="0" borderId="0" xfId="0" applyNumberFormat="1" applyFont="1"/>
    <xf numFmtId="44" fontId="0" fillId="0" borderId="0" xfId="2" applyFont="1"/>
    <xf numFmtId="0" fontId="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44" fontId="7" fillId="0" borderId="0" xfId="2" applyFont="1" applyAlignment="1">
      <alignment horizontal="center"/>
    </xf>
    <xf numFmtId="0" fontId="0" fillId="2" borderId="0" xfId="0" applyFill="1"/>
    <xf numFmtId="14" fontId="15" fillId="2" borderId="0" xfId="0" applyNumberFormat="1" applyFont="1" applyFill="1" applyAlignment="1">
      <alignment vertical="center"/>
    </xf>
    <xf numFmtId="14" fontId="16" fillId="2" borderId="0" xfId="0" applyNumberFormat="1" applyFont="1" applyFill="1" applyAlignment="1">
      <alignment horizontal="center" vertical="center"/>
    </xf>
    <xf numFmtId="14" fontId="17" fillId="2" borderId="0" xfId="0" applyNumberFormat="1" applyFont="1" applyFill="1" applyAlignment="1">
      <alignment vertical="center"/>
    </xf>
    <xf numFmtId="14" fontId="15" fillId="2" borderId="0" xfId="0" applyNumberFormat="1" applyFont="1" applyFill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/>
    </xf>
  </cellXfs>
  <cellStyles count="3">
    <cellStyle name="Currency 2" xfId="2" xr:uid="{0D43454A-0EF7-4757-9BA7-AA89E4D688B4}"/>
    <cellStyle name="Normal" xfId="0" builtinId="0"/>
    <cellStyle name="Normal 3" xfId="1" xr:uid="{D6B4EF79-FBAA-4E0E-9093-F488457B50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wilson/AppData/Local/Microsoft/Windows/INetCache/Content.Outlook/J42W72U6/Full%20Strides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s (3)"/>
      <sheetName val="Disbursements"/>
      <sheetName val="Account"/>
      <sheetName val="New Full Strides Rec."/>
      <sheetName val="BEN-New"/>
      <sheetName val="Rec Disbursements"/>
      <sheetName val="5 Year Forecast -FS2"/>
      <sheetName val="Rec Disbursements - FS2"/>
      <sheetName val="OTOV2 Rec."/>
      <sheetName val="Expenses-New"/>
      <sheetName val="Expense Data-New"/>
      <sheetName val="Final Full Strides Rec"/>
      <sheetName val="5 Year Forecast"/>
      <sheetName val="Rec Disbursements FS-Final"/>
      <sheetName val="Rec Disbursements FS"/>
      <sheetName val="Rec Disbursements - Y2"/>
      <sheetName val="BEN"/>
      <sheetName val="Expenses"/>
      <sheetName val="Expense Data"/>
      <sheetName val="In Kind"/>
      <sheetName val="Board Packet"/>
      <sheetName val="Reconciled to Diana"/>
    </sheetNames>
    <sheetDataSet>
      <sheetData sheetId="0"/>
      <sheetData sheetId="1"/>
      <sheetData sheetId="2">
        <row r="1">
          <cell r="N1">
            <v>220129.59999999986</v>
          </cell>
        </row>
        <row r="609">
          <cell r="M609">
            <v>24976.979999999996</v>
          </cell>
          <cell r="N609">
            <v>3843026</v>
          </cell>
          <cell r="O609">
            <v>1737475</v>
          </cell>
          <cell r="Q609">
            <v>294821</v>
          </cell>
          <cell r="U609">
            <v>283530</v>
          </cell>
          <cell r="W609">
            <v>253990</v>
          </cell>
          <cell r="Y609">
            <v>901480</v>
          </cell>
        </row>
      </sheetData>
      <sheetData sheetId="3"/>
      <sheetData sheetId="4"/>
      <sheetData sheetId="5"/>
      <sheetData sheetId="6">
        <row r="48">
          <cell r="B48">
            <v>120000</v>
          </cell>
        </row>
      </sheetData>
      <sheetData sheetId="7"/>
      <sheetData sheetId="8"/>
      <sheetData sheetId="9">
        <row r="13">
          <cell r="D13">
            <v>6701.9</v>
          </cell>
        </row>
      </sheetData>
      <sheetData sheetId="10"/>
      <sheetData sheetId="11"/>
      <sheetData sheetId="12">
        <row r="49">
          <cell r="B49">
            <v>294821</v>
          </cell>
        </row>
      </sheetData>
      <sheetData sheetId="13"/>
      <sheetData sheetId="14"/>
      <sheetData sheetId="15"/>
      <sheetData sheetId="16">
        <row r="8">
          <cell r="D8">
            <v>50000</v>
          </cell>
        </row>
      </sheetData>
      <sheetData sheetId="17">
        <row r="12">
          <cell r="D12">
            <v>24976.98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11D1B-9EC5-4967-97B6-38926A1354AC}">
  <sheetPr codeName="Sheet10">
    <tabColor rgb="FF00B0F0"/>
    <pageSetUpPr fitToPage="1"/>
  </sheetPr>
  <dimension ref="A1:P33"/>
  <sheetViews>
    <sheetView tabSelected="1" topLeftCell="A2" workbookViewId="0">
      <selection activeCell="F8" sqref="F8"/>
    </sheetView>
  </sheetViews>
  <sheetFormatPr defaultRowHeight="12.75" x14ac:dyDescent="0.35"/>
  <cols>
    <col min="2" max="2" width="3.265625" customWidth="1"/>
    <col min="3" max="3" width="51.265625" customWidth="1"/>
    <col min="4" max="4" width="3.86328125" customWidth="1"/>
    <col min="5" max="5" width="14.73046875" style="2" customWidth="1"/>
    <col min="6" max="6" width="14.265625" style="1" bestFit="1" customWidth="1"/>
    <col min="7" max="7" width="15" customWidth="1"/>
    <col min="12" max="12" width="22.86328125" customWidth="1"/>
    <col min="13" max="13" width="11.265625" bestFit="1" customWidth="1"/>
    <col min="14" max="14" width="12.86328125" bestFit="1" customWidth="1"/>
    <col min="17" max="17" width="31.86328125" bestFit="1" customWidth="1"/>
    <col min="18" max="18" width="12.265625" bestFit="1" customWidth="1"/>
  </cols>
  <sheetData>
    <row r="1" spans="1:16" s="33" customFormat="1" ht="41.25" customHeight="1" x14ac:dyDescent="0.35">
      <c r="A1" s="38" t="s">
        <v>28</v>
      </c>
      <c r="B1" s="38"/>
      <c r="C1" s="38"/>
      <c r="D1" s="38"/>
      <c r="E1" s="38"/>
      <c r="F1" s="36"/>
    </row>
    <row r="2" spans="1:16" s="33" customFormat="1" ht="20.25" customHeight="1" x14ac:dyDescent="0.35">
      <c r="A2" s="37">
        <f ca="1">TODAY()</f>
        <v>44176</v>
      </c>
      <c r="B2" s="37"/>
      <c r="C2" s="37"/>
      <c r="D2" s="37"/>
      <c r="E2" s="37"/>
      <c r="F2" s="36"/>
      <c r="L2" s="35" t="s">
        <v>27</v>
      </c>
      <c r="M2" s="34"/>
      <c r="N2" s="34"/>
      <c r="O2" s="34"/>
      <c r="P2" s="34"/>
    </row>
    <row r="3" spans="1:16" ht="14.25" x14ac:dyDescent="0.45">
      <c r="A3" s="11"/>
      <c r="B3" s="11"/>
      <c r="C3" s="11"/>
      <c r="D3" s="11"/>
      <c r="E3" s="15"/>
      <c r="F3" s="12"/>
    </row>
    <row r="4" spans="1:16" s="6" customFormat="1" ht="14.25" x14ac:dyDescent="0.45">
      <c r="A4" s="14"/>
      <c r="B4" s="14" t="s">
        <v>26</v>
      </c>
      <c r="C4" s="14"/>
      <c r="D4" s="14"/>
      <c r="E4" s="32" t="s">
        <v>25</v>
      </c>
      <c r="F4" s="31" t="s">
        <v>24</v>
      </c>
      <c r="G4" s="30" t="s">
        <v>23</v>
      </c>
    </row>
    <row r="5" spans="1:16" ht="14.25" x14ac:dyDescent="0.45">
      <c r="A5" s="11"/>
      <c r="B5" s="11"/>
      <c r="C5" s="11" t="s">
        <v>22</v>
      </c>
      <c r="D5" s="11"/>
      <c r="F5" s="12"/>
      <c r="G5" s="29">
        <f>275.08+10000+250+55.41</f>
        <v>10580.49</v>
      </c>
      <c r="L5" s="18"/>
    </row>
    <row r="6" spans="1:16" ht="14.25" x14ac:dyDescent="0.45">
      <c r="A6" s="11"/>
      <c r="B6" s="11"/>
      <c r="C6" s="11" t="s">
        <v>21</v>
      </c>
      <c r="D6" s="11"/>
      <c r="E6" s="15">
        <v>3893026</v>
      </c>
      <c r="F6" s="12"/>
      <c r="G6" s="7">
        <f>E6+F6</f>
        <v>3893026</v>
      </c>
      <c r="L6" s="18">
        <f>[1]Account!N609</f>
        <v>3843026</v>
      </c>
      <c r="M6" s="7">
        <f>+[1]BEN!D8</f>
        <v>50000</v>
      </c>
      <c r="N6" s="18">
        <f>SUM(L6:M6)</f>
        <v>3893026</v>
      </c>
    </row>
    <row r="7" spans="1:16" s="23" customFormat="1" ht="14.25" x14ac:dyDescent="0.45">
      <c r="A7" s="25"/>
      <c r="B7" s="25"/>
      <c r="C7" s="25" t="s">
        <v>20</v>
      </c>
      <c r="D7" s="25"/>
      <c r="E7" s="2"/>
      <c r="F7" s="22">
        <f>L7</f>
        <v>1737475</v>
      </c>
      <c r="G7" s="24">
        <f>E7+F7</f>
        <v>1737475</v>
      </c>
      <c r="L7" s="28">
        <f>[1]Account!O609</f>
        <v>1737475</v>
      </c>
    </row>
    <row r="8" spans="1:16" s="23" customFormat="1" ht="14.25" x14ac:dyDescent="0.45">
      <c r="A8" s="25"/>
      <c r="B8" s="25"/>
      <c r="C8" s="25" t="s">
        <v>19</v>
      </c>
      <c r="D8" s="25"/>
      <c r="E8" s="21"/>
      <c r="F8" s="20">
        <v>15000</v>
      </c>
      <c r="G8" s="27">
        <f>E8+F8</f>
        <v>15000</v>
      </c>
    </row>
    <row r="9" spans="1:16" ht="14.25" x14ac:dyDescent="0.45">
      <c r="A9" s="11"/>
      <c r="B9" s="11"/>
      <c r="C9" s="14" t="s">
        <v>18</v>
      </c>
      <c r="D9" s="14"/>
      <c r="E9" s="13">
        <f>SUM(E5:E8)</f>
        <v>3893026</v>
      </c>
      <c r="F9" s="17">
        <f>SUM(F5:F8)</f>
        <v>1752475</v>
      </c>
      <c r="G9" s="26">
        <f>SUM(G5:G8)</f>
        <v>5656081.4900000002</v>
      </c>
      <c r="L9">
        <v>196715.8</v>
      </c>
    </row>
    <row r="10" spans="1:16" ht="14.25" x14ac:dyDescent="0.45">
      <c r="A10" s="11"/>
      <c r="B10" s="11"/>
      <c r="C10" s="11"/>
      <c r="D10" s="11"/>
      <c r="E10" s="15"/>
      <c r="F10" s="12"/>
      <c r="G10" s="7"/>
      <c r="L10">
        <v>197950</v>
      </c>
    </row>
    <row r="11" spans="1:16" ht="14.25" x14ac:dyDescent="0.45">
      <c r="A11" s="11"/>
      <c r="B11" s="14" t="s">
        <v>17</v>
      </c>
      <c r="C11" s="11"/>
      <c r="D11" s="11"/>
      <c r="E11" s="15"/>
      <c r="F11" s="12"/>
      <c r="G11" s="7"/>
    </row>
    <row r="12" spans="1:16" ht="14.25" x14ac:dyDescent="0.45">
      <c r="A12" s="11"/>
      <c r="B12" s="11"/>
      <c r="C12" s="11" t="s">
        <v>16</v>
      </c>
      <c r="D12" s="11"/>
      <c r="E12" s="15">
        <f>+'[1]5 Year Forecast'!B49</f>
        <v>294821</v>
      </c>
      <c r="F12" s="12"/>
      <c r="G12" s="7">
        <f>E12+F12</f>
        <v>294821</v>
      </c>
      <c r="L12" s="18">
        <f>[1]Account!Q609</f>
        <v>294821</v>
      </c>
    </row>
    <row r="13" spans="1:16" ht="14.25" x14ac:dyDescent="0.45">
      <c r="A13" s="11"/>
      <c r="B13" s="11"/>
      <c r="C13" s="11" t="s">
        <v>15</v>
      </c>
      <c r="D13" s="11"/>
      <c r="F13" s="22">
        <v>120000</v>
      </c>
      <c r="G13" s="7">
        <f>E13+F13</f>
        <v>120000</v>
      </c>
      <c r="L13" s="18">
        <f>'[1]5 Year Forecast -FS2'!B48</f>
        <v>120000</v>
      </c>
    </row>
    <row r="14" spans="1:16" ht="14.25" x14ac:dyDescent="0.45">
      <c r="A14" s="11"/>
      <c r="B14" s="11"/>
      <c r="C14" s="11" t="s">
        <v>14</v>
      </c>
      <c r="D14" s="11"/>
      <c r="E14" s="15">
        <f>[1]Expenses!D12+422.4</f>
        <v>25399.38</v>
      </c>
      <c r="F14" s="12"/>
      <c r="G14" s="7">
        <f>E14+F14</f>
        <v>25399.38</v>
      </c>
      <c r="L14" s="18">
        <f>[1]Account!M609</f>
        <v>24976.979999999996</v>
      </c>
    </row>
    <row r="15" spans="1:16" ht="14.25" x14ac:dyDescent="0.45">
      <c r="A15" s="11"/>
      <c r="B15" s="11"/>
      <c r="C15" s="11" t="s">
        <v>13</v>
      </c>
      <c r="D15" s="11"/>
      <c r="E15" s="21"/>
      <c r="F15" s="20">
        <v>6701.9</v>
      </c>
      <c r="G15" s="19">
        <f>E15+F15</f>
        <v>6701.9</v>
      </c>
      <c r="L15" s="18">
        <f>'[1]Expenses-New'!D13</f>
        <v>6701.9</v>
      </c>
    </row>
    <row r="16" spans="1:16" ht="14.25" x14ac:dyDescent="0.45">
      <c r="A16" s="11"/>
      <c r="B16" s="11"/>
      <c r="C16" s="14" t="s">
        <v>12</v>
      </c>
      <c r="D16" s="14"/>
      <c r="E16" s="13">
        <f>SUM(E12:E15)</f>
        <v>320220.38</v>
      </c>
      <c r="F16" s="17">
        <f>SUM(F12:F15)</f>
        <v>126701.9</v>
      </c>
      <c r="G16" s="16">
        <f>SUM(G12:G15)</f>
        <v>446922.28</v>
      </c>
    </row>
    <row r="17" spans="1:12" ht="14.25" x14ac:dyDescent="0.45">
      <c r="A17" s="11"/>
      <c r="B17" s="11"/>
      <c r="C17" s="11"/>
      <c r="D17" s="11"/>
      <c r="E17" s="15"/>
      <c r="F17" s="12"/>
    </row>
    <row r="18" spans="1:12" ht="14.25" x14ac:dyDescent="0.45">
      <c r="A18" s="11"/>
      <c r="B18" s="14" t="s">
        <v>11</v>
      </c>
      <c r="C18" s="14"/>
      <c r="D18" s="14"/>
      <c r="E18" s="13">
        <f>E9-E16</f>
        <v>3572805.62</v>
      </c>
      <c r="F18" s="17">
        <f>F9-F16</f>
        <v>1625773.1</v>
      </c>
      <c r="G18" s="16">
        <f>G9-G16</f>
        <v>5209159.21</v>
      </c>
    </row>
    <row r="19" spans="1:12" ht="14.25" x14ac:dyDescent="0.45">
      <c r="A19" s="11"/>
      <c r="B19" s="11"/>
      <c r="C19" s="11"/>
      <c r="D19" s="11"/>
      <c r="E19" s="15"/>
      <c r="F19" s="12"/>
    </row>
    <row r="20" spans="1:12" s="23" customFormat="1" ht="14.25" x14ac:dyDescent="0.45">
      <c r="A20" s="25"/>
      <c r="B20" s="25"/>
      <c r="C20" s="25" t="s">
        <v>10</v>
      </c>
      <c r="D20" s="25"/>
      <c r="E20" s="15">
        <f>3485029.61+50000</f>
        <v>3535029.61</v>
      </c>
      <c r="F20" s="12"/>
      <c r="G20" s="24">
        <f>E20+F20</f>
        <v>3535029.61</v>
      </c>
    </row>
    <row r="21" spans="1:12" ht="14.25" x14ac:dyDescent="0.45">
      <c r="A21" s="11"/>
      <c r="B21" s="11"/>
      <c r="C21" s="11" t="s">
        <v>9</v>
      </c>
      <c r="D21" s="11"/>
      <c r="F21" s="22">
        <v>15000</v>
      </c>
      <c r="G21" s="7">
        <f>E21+F21</f>
        <v>15000</v>
      </c>
    </row>
    <row r="22" spans="1:12" ht="14.25" x14ac:dyDescent="0.45">
      <c r="A22" s="11"/>
      <c r="B22" s="11"/>
      <c r="C22" s="11" t="s">
        <v>8</v>
      </c>
      <c r="D22" s="11"/>
      <c r="F22" s="22">
        <v>901480</v>
      </c>
      <c r="G22" s="7">
        <f>E22+F22</f>
        <v>901480</v>
      </c>
      <c r="L22" s="18">
        <f>[1]Account!Y609</f>
        <v>901480</v>
      </c>
    </row>
    <row r="23" spans="1:12" ht="14.25" x14ac:dyDescent="0.45">
      <c r="A23" s="11"/>
      <c r="B23" s="11"/>
      <c r="C23" s="11" t="s">
        <v>7</v>
      </c>
      <c r="D23" s="11"/>
      <c r="F23" s="22">
        <v>253990</v>
      </c>
      <c r="G23" s="7">
        <f>E23+F23</f>
        <v>253990</v>
      </c>
      <c r="L23" s="18">
        <f>[1]Account!W609</f>
        <v>253990</v>
      </c>
    </row>
    <row r="24" spans="1:12" ht="14.25" x14ac:dyDescent="0.45">
      <c r="A24" s="11"/>
      <c r="B24" s="11"/>
      <c r="C24" s="11" t="s">
        <v>6</v>
      </c>
      <c r="D24" s="11"/>
      <c r="E24" s="21"/>
      <c r="F24" s="20">
        <v>283530</v>
      </c>
      <c r="G24" s="19">
        <f>E24+F24</f>
        <v>283530</v>
      </c>
      <c r="L24" s="18">
        <f>[1]Account!U609</f>
        <v>283530</v>
      </c>
    </row>
    <row r="25" spans="1:12" ht="14.25" x14ac:dyDescent="0.45">
      <c r="A25" s="11"/>
      <c r="B25" s="11"/>
      <c r="C25" s="11"/>
      <c r="D25" s="11"/>
      <c r="E25" s="13">
        <f>SUM(E20:E24)</f>
        <v>3535029.61</v>
      </c>
      <c r="F25" s="17">
        <f>SUM(F20:F24)</f>
        <v>1454000</v>
      </c>
      <c r="G25" s="16">
        <f>SUM(G20:G24)</f>
        <v>4989029.6099999994</v>
      </c>
    </row>
    <row r="26" spans="1:12" ht="14.25" x14ac:dyDescent="0.45">
      <c r="A26" s="11"/>
      <c r="B26" s="11"/>
      <c r="C26" s="11"/>
      <c r="D26" s="11"/>
      <c r="E26" s="15"/>
      <c r="F26" s="12"/>
    </row>
    <row r="27" spans="1:12" ht="14.25" x14ac:dyDescent="0.45">
      <c r="A27" s="11"/>
      <c r="B27" s="11" t="s">
        <v>5</v>
      </c>
      <c r="C27" s="11"/>
      <c r="D27" s="11"/>
      <c r="F27" s="12"/>
      <c r="G27" s="15">
        <f>G5</f>
        <v>10580.49</v>
      </c>
    </row>
    <row r="28" spans="1:12" ht="14.25" x14ac:dyDescent="0.45">
      <c r="A28" s="11"/>
      <c r="B28" s="14" t="s">
        <v>4</v>
      </c>
      <c r="C28" s="11"/>
      <c r="D28" s="11"/>
      <c r="E28" s="13">
        <f>E9-E16-E25</f>
        <v>37776.010000000242</v>
      </c>
      <c r="F28" s="12"/>
      <c r="G28" s="7">
        <f>E28+F28</f>
        <v>37776.010000000242</v>
      </c>
    </row>
    <row r="29" spans="1:12" ht="14.25" x14ac:dyDescent="0.45">
      <c r="A29" s="11"/>
      <c r="B29" s="10" t="s">
        <v>3</v>
      </c>
      <c r="C29" s="9"/>
      <c r="D29" s="9"/>
      <c r="F29" s="8">
        <f>+F9-F16-F25</f>
        <v>171773.10000000009</v>
      </c>
      <c r="G29" s="7">
        <f>E29+F29</f>
        <v>171773.10000000009</v>
      </c>
    </row>
    <row r="30" spans="1:12" x14ac:dyDescent="0.35">
      <c r="G30" s="2"/>
    </row>
    <row r="31" spans="1:12" ht="13.15" x14ac:dyDescent="0.4">
      <c r="C31" s="6" t="s">
        <v>2</v>
      </c>
      <c r="D31" s="6"/>
      <c r="G31" s="3">
        <f>SUM(G27:G30)</f>
        <v>220129.60000000033</v>
      </c>
    </row>
    <row r="32" spans="1:12" ht="13.15" x14ac:dyDescent="0.4">
      <c r="C32" s="6" t="s">
        <v>1</v>
      </c>
      <c r="D32" s="6"/>
      <c r="G32" s="5">
        <f>[1]Account!N1</f>
        <v>220129.59999999986</v>
      </c>
    </row>
    <row r="33" spans="3:7" ht="13.15" x14ac:dyDescent="0.4">
      <c r="C33" s="4" t="s">
        <v>0</v>
      </c>
      <c r="D33" s="4"/>
      <c r="G33" s="3">
        <f>G31-G32</f>
        <v>4.6566128730773926E-10</v>
      </c>
    </row>
  </sheetData>
  <mergeCells count="2">
    <mergeCell ref="A1:E1"/>
    <mergeCell ref="A2:E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Rec.</vt:lpstr>
      <vt:lpstr>'Cash Rec.'!Print_Area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Wilson</dc:creator>
  <cp:lastModifiedBy>Diana Wilson</cp:lastModifiedBy>
  <dcterms:created xsi:type="dcterms:W3CDTF">2020-12-11T17:07:44Z</dcterms:created>
  <dcterms:modified xsi:type="dcterms:W3CDTF">2020-12-11T17:07:55Z</dcterms:modified>
</cp:coreProperties>
</file>