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ilson\Full Strides\Board Meetings &amp; Contacts\2022\December 14\"/>
    </mc:Choice>
  </mc:AlternateContent>
  <xr:revisionPtr revIDLastSave="0" documentId="8_{A71C5796-3B84-4CE5-A9F2-CC2C1272097E}" xr6:coauthVersionLast="47" xr6:coauthVersionMax="47" xr10:uidLastSave="{00000000-0000-0000-0000-000000000000}"/>
  <bookViews>
    <workbookView xWindow="-120" yWindow="-120" windowWidth="29040" windowHeight="15840" xr2:uid="{615F1056-0142-4EC1-8252-4E30A4C4C84E}"/>
  </bookViews>
  <sheets>
    <sheet name="5 Year Forecast -FS2" sheetId="1" r:id="rId1"/>
  </sheets>
  <externalReferences>
    <externalReference r:id="rId2"/>
  </externalReferences>
  <definedNames>
    <definedName name="FullStride" localSheetId="0">#REF!</definedName>
    <definedName name="FullStri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3" i="1"/>
  <c r="F6" i="1" s="1"/>
  <c r="H3" i="1"/>
  <c r="J3" i="1"/>
  <c r="J6" i="1" s="1"/>
  <c r="L3" i="1"/>
  <c r="D4" i="1"/>
  <c r="E4" i="1"/>
  <c r="F4" i="1"/>
  <c r="G4" i="1"/>
  <c r="O4" i="1" s="1"/>
  <c r="H4" i="1"/>
  <c r="J4" i="1"/>
  <c r="L4" i="1"/>
  <c r="M4" i="1"/>
  <c r="D5" i="1"/>
  <c r="F5" i="1"/>
  <c r="G5" i="1"/>
  <c r="H5" i="1"/>
  <c r="J5" i="1"/>
  <c r="K5" i="1"/>
  <c r="L5" i="1"/>
  <c r="B6" i="1"/>
  <c r="D6" i="1"/>
  <c r="D10" i="1" s="1"/>
  <c r="E6" i="1"/>
  <c r="G6" i="1"/>
  <c r="H6" i="1"/>
  <c r="H10" i="1" s="1"/>
  <c r="L6" i="1"/>
  <c r="L10" i="1" s="1"/>
  <c r="L45" i="1" s="1"/>
  <c r="D8" i="1"/>
  <c r="H8" i="1"/>
  <c r="L8" i="1"/>
  <c r="E9" i="1"/>
  <c r="M9" i="1"/>
  <c r="B11" i="1"/>
  <c r="N11" i="1"/>
  <c r="O15" i="1"/>
  <c r="D21" i="1"/>
  <c r="E8" i="1" s="1"/>
  <c r="F21" i="1"/>
  <c r="G8" i="1" s="1"/>
  <c r="H21" i="1"/>
  <c r="I8" i="1" s="1"/>
  <c r="J21" i="1"/>
  <c r="L21" i="1"/>
  <c r="M8" i="1" s="1"/>
  <c r="D22" i="1"/>
  <c r="L22" i="1"/>
  <c r="O26" i="1"/>
  <c r="D32" i="1"/>
  <c r="F32" i="1"/>
  <c r="G9" i="1" s="1"/>
  <c r="H32" i="1"/>
  <c r="J32" i="1"/>
  <c r="K9" i="1" s="1"/>
  <c r="L32" i="1"/>
  <c r="O37" i="1"/>
  <c r="H40" i="1"/>
  <c r="D44" i="1"/>
  <c r="E10" i="1" s="1"/>
  <c r="F44" i="1"/>
  <c r="G10" i="1" s="1"/>
  <c r="H44" i="1"/>
  <c r="I10" i="1" s="1"/>
  <c r="J44" i="1"/>
  <c r="K10" i="1" s="1"/>
  <c r="L44" i="1"/>
  <c r="M10" i="1" s="1"/>
  <c r="B48" i="1"/>
  <c r="O48" i="1"/>
  <c r="D50" i="1"/>
  <c r="E50" i="1" s="1"/>
  <c r="F50" i="1"/>
  <c r="G50" i="1"/>
  <c r="H50" i="1"/>
  <c r="I5" i="1" s="1"/>
  <c r="I6" i="1" s="1"/>
  <c r="J50" i="1"/>
  <c r="K50" i="1"/>
  <c r="L50" i="1"/>
  <c r="M5" i="1" s="1"/>
  <c r="B51" i="1"/>
  <c r="D52" i="1"/>
  <c r="H52" i="1"/>
  <c r="L52" i="1"/>
  <c r="D53" i="1"/>
  <c r="H53" i="1"/>
  <c r="L53" i="1"/>
  <c r="I52" i="1" l="1"/>
  <c r="O10" i="1"/>
  <c r="K13" i="1"/>
  <c r="O9" i="1"/>
  <c r="D45" i="1"/>
  <c r="F9" i="1"/>
  <c r="F33" i="1" s="1"/>
  <c r="F8" i="1"/>
  <c r="F10" i="1"/>
  <c r="I24" i="1"/>
  <c r="I11" i="1"/>
  <c r="I35" i="1"/>
  <c r="H45" i="1"/>
  <c r="G11" i="1"/>
  <c r="H11" i="1"/>
  <c r="O5" i="1"/>
  <c r="J9" i="1"/>
  <c r="J33" i="1" s="1"/>
  <c r="J8" i="1"/>
  <c r="J10" i="1"/>
  <c r="J45" i="1" s="1"/>
  <c r="M11" i="1"/>
  <c r="E11" i="1"/>
  <c r="B50" i="1"/>
  <c r="B44" i="1"/>
  <c r="O44" i="1" s="1"/>
  <c r="M35" i="1"/>
  <c r="E35" i="1"/>
  <c r="G24" i="1"/>
  <c r="I13" i="1"/>
  <c r="I9" i="1"/>
  <c r="J52" i="1"/>
  <c r="F52" i="1"/>
  <c r="K35" i="1"/>
  <c r="H22" i="1"/>
  <c r="G13" i="1"/>
  <c r="L9" i="1"/>
  <c r="L33" i="1" s="1"/>
  <c r="H9" i="1"/>
  <c r="H33" i="1" s="1"/>
  <c r="D9" i="1"/>
  <c r="K8" i="1"/>
  <c r="K11" i="1" s="1"/>
  <c r="M3" i="1"/>
  <c r="M6" i="1" s="1"/>
  <c r="I50" i="1"/>
  <c r="B32" i="1"/>
  <c r="O32" i="1" s="1"/>
  <c r="K24" i="1"/>
  <c r="M13" i="1"/>
  <c r="E13" i="1"/>
  <c r="B21" i="1"/>
  <c r="O21" i="1" s="1"/>
  <c r="M24" i="1" l="1"/>
  <c r="G35" i="1"/>
  <c r="F45" i="1"/>
  <c r="B37" i="1"/>
  <c r="B45" i="1" s="1"/>
  <c r="F53" i="1"/>
  <c r="O8" i="1"/>
  <c r="F22" i="1"/>
  <c r="F11" i="1"/>
  <c r="O33" i="1"/>
  <c r="D33" i="1"/>
  <c r="B26" i="1"/>
  <c r="B33" i="1" s="1"/>
  <c r="B15" i="1"/>
  <c r="B22" i="1" s="1"/>
  <c r="K3" i="1"/>
  <c r="J53" i="1"/>
  <c r="B52" i="1"/>
  <c r="D11" i="1"/>
  <c r="E24" i="1"/>
  <c r="J11" i="1"/>
  <c r="K51" i="1" s="1"/>
  <c r="J22" i="1"/>
  <c r="L11" i="1"/>
  <c r="O45" i="1"/>
  <c r="G53" i="1" l="1"/>
  <c r="B53" i="1"/>
  <c r="K52" i="1"/>
  <c r="M51" i="1"/>
  <c r="M53" i="1"/>
  <c r="M52" i="1"/>
  <c r="K53" i="1"/>
  <c r="M55" i="1"/>
  <c r="O11" i="1"/>
  <c r="O22" i="1"/>
  <c r="I51" i="1"/>
  <c r="E53" i="1"/>
  <c r="E51" i="1"/>
  <c r="G51" i="1"/>
  <c r="I53" i="1"/>
  <c r="E52" i="1"/>
  <c r="O3" i="1"/>
  <c r="O6" i="1" s="1"/>
  <c r="K6" i="1"/>
  <c r="G52" i="1"/>
</calcChain>
</file>

<file path=xl/sharedStrings.xml><?xml version="1.0" encoding="utf-8"?>
<sst xmlns="http://schemas.openxmlformats.org/spreadsheetml/2006/main" count="114" uniqueCount="43">
  <si>
    <t>To Distribute:</t>
  </si>
  <si>
    <t>Total Remainer</t>
  </si>
  <si>
    <t>Total Remainder to Receive</t>
  </si>
  <si>
    <t>Total Disbursed</t>
  </si>
  <si>
    <t>Total Actual Bad Debt/Write Offs</t>
  </si>
  <si>
    <t>Total Expenses</t>
  </si>
  <si>
    <t>Total Campaign Expenses</t>
  </si>
  <si>
    <t>Annnual Repayment of Campaign Expense</t>
  </si>
  <si>
    <t>Date</t>
  </si>
  <si>
    <t>Amount</t>
  </si>
  <si>
    <t>Years 1-4</t>
  </si>
  <si>
    <t>Repayment of Expenses to CLX ED</t>
  </si>
  <si>
    <t>Remainder to Receive</t>
  </si>
  <si>
    <t>Goal Amount</t>
  </si>
  <si>
    <t>Business &amp; Education Network</t>
  </si>
  <si>
    <t>Total</t>
  </si>
  <si>
    <t>Year 5</t>
  </si>
  <si>
    <t>Year 4</t>
  </si>
  <si>
    <t>Year 3</t>
  </si>
  <si>
    <t>Year 2</t>
  </si>
  <si>
    <t>Year 1</t>
  </si>
  <si>
    <t>Percentage Disbursed for Bus &amp; Education Network</t>
  </si>
  <si>
    <t>Commerce Lexington Minority Business</t>
  </si>
  <si>
    <t>Percentage Disbursed for Commerce Lex &amp; Minority</t>
  </si>
  <si>
    <t xml:space="preserve"> </t>
  </si>
  <si>
    <t>Commerce Lexington Economic Development</t>
  </si>
  <si>
    <t>Percentage Disbursed for CL Economic Development</t>
  </si>
  <si>
    <t>Approved Bad Debt/Write Offs to be recognized at end of FY2021</t>
  </si>
  <si>
    <t>Totals</t>
  </si>
  <si>
    <t>Estimated Total Revenue Available for Disbursement</t>
  </si>
  <si>
    <t>Estimated Annual Repayment of Expenses to CLX ED</t>
  </si>
  <si>
    <t>Estimated Bad Debt/Write Offs</t>
  </si>
  <si>
    <t>5 Year Campaign Estimated Total Revenue</t>
  </si>
  <si>
    <t>Total Actual</t>
  </si>
  <si>
    <t>Actual</t>
  </si>
  <si>
    <t>Budget</t>
  </si>
  <si>
    <t>Total Forecast</t>
  </si>
  <si>
    <t>Year 5 (2022-2023)</t>
  </si>
  <si>
    <t>Year 4 (2021-2022)</t>
  </si>
  <si>
    <t>Year 3 (2020-2021)</t>
  </si>
  <si>
    <t>Year 2 (2019-2020)</t>
  </si>
  <si>
    <t>Year 1 (2018-2019)</t>
  </si>
  <si>
    <r>
      <rPr>
        <b/>
        <sz val="9"/>
        <color rgb="FFFF0000"/>
        <rFont val="Calibri Light"/>
        <family val="2"/>
      </rPr>
      <t xml:space="preserve">Tentative </t>
    </r>
    <r>
      <rPr>
        <b/>
        <sz val="9"/>
        <rFont val="Calibri Light"/>
        <family val="2"/>
      </rPr>
      <t>5 Year Forecast for Full Strides 2 Campaign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</si>
</sst>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sz val="9"/>
      <name val="Calibri Light"/>
      <family val="2"/>
    </font>
    <font>
      <sz val="10"/>
      <name val="Arial"/>
      <family val="2"/>
    </font>
    <font>
      <b/>
      <sz val="9"/>
      <name val="Calibri Light"/>
      <family val="2"/>
    </font>
    <font>
      <sz val="9"/>
      <color theme="0"/>
      <name val="Calibri Light"/>
      <family val="2"/>
    </font>
    <font>
      <b/>
      <sz val="9"/>
      <color rgb="FFFF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3" applyNumberFormat="1" applyFont="1"/>
    <xf numFmtId="0" fontId="1" fillId="0" borderId="1" xfId="0" applyFont="1" applyBorder="1"/>
    <xf numFmtId="44" fontId="1" fillId="0" borderId="0" xfId="2" applyFont="1"/>
    <xf numFmtId="44" fontId="1" fillId="0" borderId="2" xfId="0" applyNumberFormat="1" applyFont="1" applyBorder="1"/>
    <xf numFmtId="0" fontId="3" fillId="0" borderId="0" xfId="0" applyFont="1" applyAlignment="1">
      <alignment horizontal="center"/>
    </xf>
    <xf numFmtId="44" fontId="1" fillId="0" borderId="0" xfId="0" applyNumberFormat="1" applyFont="1"/>
    <xf numFmtId="0" fontId="4" fillId="2" borderId="3" xfId="0" applyFont="1" applyFill="1" applyBorder="1"/>
    <xf numFmtId="164" fontId="4" fillId="2" borderId="3" xfId="3" applyNumberFormat="1" applyFont="1" applyFill="1" applyBorder="1"/>
    <xf numFmtId="44" fontId="4" fillId="2" borderId="3" xfId="2" applyFont="1" applyFill="1" applyBorder="1"/>
    <xf numFmtId="164" fontId="4" fillId="2" borderId="4" xfId="3" applyNumberFormat="1" applyFont="1" applyFill="1" applyBorder="1"/>
    <xf numFmtId="0" fontId="4" fillId="2" borderId="4" xfId="0" applyFont="1" applyFill="1" applyBorder="1"/>
    <xf numFmtId="0" fontId="4" fillId="2" borderId="0" xfId="0" applyFont="1" applyFill="1"/>
    <xf numFmtId="164" fontId="4" fillId="2" borderId="0" xfId="3" applyNumberFormat="1" applyFont="1" applyFill="1"/>
    <xf numFmtId="44" fontId="4" fillId="2" borderId="0" xfId="2" applyFont="1" applyFill="1"/>
    <xf numFmtId="164" fontId="4" fillId="2" borderId="1" xfId="3" applyNumberFormat="1" applyFont="1" applyFill="1" applyBorder="1"/>
    <xf numFmtId="0" fontId="4" fillId="2" borderId="1" xfId="0" applyFont="1" applyFill="1" applyBorder="1"/>
    <xf numFmtId="43" fontId="4" fillId="2" borderId="0" xfId="1" applyFont="1" applyFill="1"/>
    <xf numFmtId="9" fontId="4" fillId="2" borderId="0" xfId="3" applyFont="1" applyFill="1"/>
    <xf numFmtId="164" fontId="4" fillId="2" borderId="0" xfId="3" applyNumberFormat="1" applyFont="1" applyFill="1" applyAlignment="1">
      <alignment horizontal="right"/>
    </xf>
    <xf numFmtId="43" fontId="1" fillId="0" borderId="0" xfId="1" applyFont="1"/>
    <xf numFmtId="14" fontId="1" fillId="0" borderId="0" xfId="0" applyNumberFormat="1" applyFont="1"/>
    <xf numFmtId="14" fontId="1" fillId="0" borderId="1" xfId="0" applyNumberFormat="1" applyFont="1" applyBorder="1"/>
    <xf numFmtId="0" fontId="1" fillId="3" borderId="0" xfId="0" applyFont="1" applyFill="1" applyAlignment="1">
      <alignment horizontal="center"/>
    </xf>
    <xf numFmtId="0" fontId="1" fillId="3" borderId="0" xfId="3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44" fontId="1" fillId="3" borderId="0" xfId="2" applyFont="1" applyFill="1" applyAlignment="1">
      <alignment horizontal="center"/>
    </xf>
    <xf numFmtId="0" fontId="0" fillId="0" borderId="1" xfId="0" applyBorder="1"/>
    <xf numFmtId="44" fontId="0" fillId="0" borderId="0" xfId="2" applyFont="1"/>
    <xf numFmtId="0" fontId="4" fillId="2" borderId="5" xfId="0" applyFont="1" applyFill="1" applyBorder="1"/>
    <xf numFmtId="44" fontId="4" fillId="2" borderId="5" xfId="3" applyNumberFormat="1" applyFont="1" applyFill="1" applyBorder="1"/>
    <xf numFmtId="44" fontId="4" fillId="2" borderId="5" xfId="2" applyFont="1" applyFill="1" applyBorder="1"/>
    <xf numFmtId="0" fontId="4" fillId="2" borderId="6" xfId="0" applyFont="1" applyFill="1" applyBorder="1"/>
    <xf numFmtId="44" fontId="4" fillId="2" borderId="0" xfId="3" applyNumberFormat="1" applyFont="1" applyFill="1"/>
    <xf numFmtId="0" fontId="1" fillId="0" borderId="2" xfId="0" applyFont="1" applyBorder="1"/>
    <xf numFmtId="44" fontId="1" fillId="0" borderId="2" xfId="2" applyFont="1" applyBorder="1"/>
    <xf numFmtId="0" fontId="1" fillId="0" borderId="7" xfId="0" applyFont="1" applyBorder="1"/>
    <xf numFmtId="14" fontId="1" fillId="0" borderId="7" xfId="0" applyNumberFormat="1" applyFont="1" applyBorder="1"/>
    <xf numFmtId="44" fontId="1" fillId="0" borderId="0" xfId="3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3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44" fontId="3" fillId="0" borderId="0" xfId="2" applyFont="1" applyAlignment="1">
      <alignment horizontal="center"/>
    </xf>
    <xf numFmtId="0" fontId="3" fillId="0" borderId="1" xfId="0" applyFont="1" applyBorder="1"/>
    <xf numFmtId="16" fontId="1" fillId="0" borderId="0" xfId="0" applyNumberFormat="1" applyFont="1"/>
    <xf numFmtId="0" fontId="3" fillId="3" borderId="0" xfId="0" applyFont="1" applyFill="1" applyAlignment="1">
      <alignment horizontal="center"/>
    </xf>
    <xf numFmtId="0" fontId="3" fillId="3" borderId="0" xfId="3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0" xfId="2" applyFont="1" applyFill="1" applyAlignment="1">
      <alignment horizontal="center"/>
    </xf>
    <xf numFmtId="16" fontId="1" fillId="0" borderId="0" xfId="3" applyNumberFormat="1" applyFont="1"/>
    <xf numFmtId="0" fontId="3" fillId="4" borderId="0" xfId="0" applyFont="1" applyFill="1"/>
    <xf numFmtId="0" fontId="3" fillId="4" borderId="0" xfId="3" applyNumberFormat="1" applyFont="1" applyFill="1"/>
    <xf numFmtId="43" fontId="3" fillId="4" borderId="0" xfId="1" applyFont="1" applyFill="1"/>
    <xf numFmtId="165" fontId="3" fillId="4" borderId="1" xfId="1" applyNumberFormat="1" applyFont="1" applyFill="1" applyBorder="1"/>
    <xf numFmtId="0" fontId="3" fillId="4" borderId="1" xfId="0" applyFont="1" applyFill="1" applyBorder="1"/>
    <xf numFmtId="44" fontId="3" fillId="4" borderId="0" xfId="2" applyFont="1" applyFill="1"/>
    <xf numFmtId="0" fontId="1" fillId="0" borderId="3" xfId="0" applyFont="1" applyBorder="1"/>
    <xf numFmtId="44" fontId="1" fillId="0" borderId="3" xfId="0" applyNumberFormat="1" applyFont="1" applyBorder="1"/>
    <xf numFmtId="164" fontId="1" fillId="0" borderId="3" xfId="3" applyNumberFormat="1" applyFont="1" applyBorder="1"/>
    <xf numFmtId="44" fontId="1" fillId="0" borderId="3" xfId="2" applyFont="1" applyBorder="1"/>
    <xf numFmtId="44" fontId="1" fillId="0" borderId="4" xfId="2" applyFont="1" applyBorder="1"/>
    <xf numFmtId="0" fontId="1" fillId="0" borderId="4" xfId="0" applyFont="1" applyBorder="1"/>
    <xf numFmtId="164" fontId="1" fillId="0" borderId="2" xfId="3" applyNumberFormat="1" applyFont="1" applyBorder="1"/>
    <xf numFmtId="44" fontId="1" fillId="0" borderId="7" xfId="0" applyNumberFormat="1" applyFont="1" applyBorder="1"/>
    <xf numFmtId="164" fontId="1" fillId="0" borderId="0" xfId="3" applyNumberFormat="1" applyFont="1"/>
    <xf numFmtId="44" fontId="1" fillId="0" borderId="1" xfId="0" applyNumberFormat="1" applyFont="1" applyBorder="1"/>
    <xf numFmtId="44" fontId="1" fillId="0" borderId="1" xfId="2" applyFont="1" applyBorder="1"/>
    <xf numFmtId="44" fontId="1" fillId="0" borderId="1" xfId="3" applyNumberFormat="1" applyFont="1" applyBorder="1"/>
    <xf numFmtId="0" fontId="3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wilson\AppData\Local\Microsoft\Windows\INetCache\Content.Outlook\2JTZMBBI\Full%20Strides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New Full Strides Rec."/>
      <sheetName val="BEN-New"/>
      <sheetName val="Rec Disbursements"/>
      <sheetName val="OTOV2 Rec."/>
      <sheetName val="Rec Disbursements - Y5"/>
      <sheetName val="Cash Rec."/>
      <sheetName val="Expenses-New"/>
      <sheetName val="Expense Data-New"/>
      <sheetName val="Final Full Strides Rec"/>
      <sheetName val="5 Year Forecast"/>
      <sheetName val="Rec Disbursements FS-Final"/>
      <sheetName val="Rec Disbursements - Y4"/>
      <sheetName val="Rec Disbursements FS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7150-144A-418E-9A95-BEBEF63C73A7}">
  <sheetPr codeName="Sheet15">
    <tabColor rgb="FF00B0F0"/>
    <pageSetUpPr fitToPage="1"/>
  </sheetPr>
  <dimension ref="A1:P55"/>
  <sheetViews>
    <sheetView tabSelected="1" workbookViewId="0">
      <selection activeCell="L39" sqref="L39"/>
    </sheetView>
  </sheetViews>
  <sheetFormatPr defaultColWidth="9.140625" defaultRowHeight="12" x14ac:dyDescent="0.2"/>
  <cols>
    <col min="1" max="1" width="45.42578125" style="1" bestFit="1" customWidth="1"/>
    <col min="2" max="2" width="13.5703125" style="2" bestFit="1" customWidth="1"/>
    <col min="3" max="3" width="1.85546875" style="3" customWidth="1"/>
    <col min="4" max="4" width="12" style="4" bestFit="1" customWidth="1"/>
    <col min="5" max="5" width="12" style="3" customWidth="1"/>
    <col min="6" max="6" width="12" style="4" bestFit="1" customWidth="1"/>
    <col min="7" max="7" width="12.5703125" style="3" bestFit="1" customWidth="1"/>
    <col min="8" max="8" width="13.5703125" style="1" bestFit="1" customWidth="1"/>
    <col min="9" max="9" width="12" style="3" customWidth="1"/>
    <col min="10" max="10" width="13.5703125" style="1" bestFit="1" customWidth="1"/>
    <col min="11" max="11" width="12" style="3" customWidth="1"/>
    <col min="12" max="12" width="13.5703125" style="1" bestFit="1" customWidth="1"/>
    <col min="13" max="13" width="14" style="1" customWidth="1"/>
    <col min="14" max="14" width="9.140625" style="1"/>
    <col min="15" max="15" width="13.5703125" style="2" bestFit="1" customWidth="1"/>
    <col min="16" max="16" width="12" style="1" bestFit="1" customWidth="1"/>
    <col min="17" max="16384" width="9.140625" style="1"/>
  </cols>
  <sheetData>
    <row r="1" spans="1:16" s="48" customFormat="1" x14ac:dyDescent="0.2">
      <c r="A1" s="48" t="s">
        <v>42</v>
      </c>
      <c r="B1" s="49"/>
      <c r="C1" s="50"/>
      <c r="D1" s="72" t="s">
        <v>41</v>
      </c>
      <c r="E1" s="71"/>
      <c r="F1" s="71" t="s">
        <v>40</v>
      </c>
      <c r="G1" s="71"/>
      <c r="H1" s="71" t="s">
        <v>39</v>
      </c>
      <c r="I1" s="71"/>
      <c r="J1" s="71" t="s">
        <v>38</v>
      </c>
      <c r="K1" s="71"/>
      <c r="L1" s="71" t="s">
        <v>37</v>
      </c>
      <c r="M1" s="71"/>
      <c r="O1" s="49"/>
    </row>
    <row r="2" spans="1:16" s="48" customFormat="1" x14ac:dyDescent="0.2">
      <c r="B2" s="49" t="s">
        <v>36</v>
      </c>
      <c r="C2" s="50"/>
      <c r="D2" s="51" t="s">
        <v>35</v>
      </c>
      <c r="E2" s="50" t="s">
        <v>34</v>
      </c>
      <c r="F2" s="51" t="s">
        <v>35</v>
      </c>
      <c r="G2" s="50" t="s">
        <v>34</v>
      </c>
      <c r="H2" s="51" t="s">
        <v>35</v>
      </c>
      <c r="I2" s="50" t="s">
        <v>34</v>
      </c>
      <c r="J2" s="51" t="s">
        <v>35</v>
      </c>
      <c r="K2" s="50" t="s">
        <v>34</v>
      </c>
      <c r="L2" s="51" t="s">
        <v>35</v>
      </c>
      <c r="M2" s="48" t="s">
        <v>34</v>
      </c>
      <c r="O2" s="49" t="s">
        <v>33</v>
      </c>
    </row>
    <row r="3" spans="1:16" x14ac:dyDescent="0.2">
      <c r="A3" s="1" t="s">
        <v>32</v>
      </c>
      <c r="B3" s="4">
        <v>3775000</v>
      </c>
      <c r="D3" s="4">
        <f>$B$3/5</f>
        <v>755000</v>
      </c>
      <c r="E3" s="68">
        <v>755000</v>
      </c>
      <c r="F3" s="4">
        <f>$B$3/5</f>
        <v>755000</v>
      </c>
      <c r="G3" s="68">
        <v>755000</v>
      </c>
      <c r="H3" s="4">
        <f>$B$3/5</f>
        <v>755000</v>
      </c>
      <c r="I3" s="68">
        <v>755000</v>
      </c>
      <c r="J3" s="4">
        <f>$B$3/5</f>
        <v>755000</v>
      </c>
      <c r="K3" s="68">
        <f>+J52</f>
        <v>675000</v>
      </c>
      <c r="L3" s="4">
        <f>$B$3/5</f>
        <v>755000</v>
      </c>
      <c r="M3" s="68">
        <f>+L52</f>
        <v>102000</v>
      </c>
      <c r="O3" s="4">
        <f>+E3+G3+I3+K3+M3</f>
        <v>3042000</v>
      </c>
    </row>
    <row r="4" spans="1:16" x14ac:dyDescent="0.2">
      <c r="A4" s="1" t="s">
        <v>31</v>
      </c>
      <c r="B4" s="4">
        <v>-200000</v>
      </c>
      <c r="D4" s="4">
        <f>$B$4/5</f>
        <v>-40000</v>
      </c>
      <c r="E4" s="68">
        <f>-+D51</f>
        <v>-40000</v>
      </c>
      <c r="F4" s="4">
        <f>$B$4/5</f>
        <v>-40000</v>
      </c>
      <c r="G4" s="68">
        <f>-+F51</f>
        <v>-40000</v>
      </c>
      <c r="H4" s="4">
        <f>$B$4/5</f>
        <v>-40000</v>
      </c>
      <c r="I4" s="68">
        <v>-40000</v>
      </c>
      <c r="J4" s="4">
        <f>$B$4/5</f>
        <v>-40000</v>
      </c>
      <c r="K4" s="68">
        <v>-40000</v>
      </c>
      <c r="L4" s="4">
        <f>$B$4/5</f>
        <v>-40000</v>
      </c>
      <c r="M4" s="68">
        <f>+L51</f>
        <v>0</v>
      </c>
      <c r="O4" s="4">
        <f>+E4+G4+I4+K4+M4</f>
        <v>-160000</v>
      </c>
    </row>
    <row r="5" spans="1:16" x14ac:dyDescent="0.2">
      <c r="A5" s="1" t="s">
        <v>30</v>
      </c>
      <c r="B5" s="36">
        <v>-200000</v>
      </c>
      <c r="D5" s="5">
        <f>$B$5/5</f>
        <v>-40000</v>
      </c>
      <c r="E5" s="66">
        <v>-40000</v>
      </c>
      <c r="F5" s="5">
        <f>$B$5/5</f>
        <v>-40000</v>
      </c>
      <c r="G5" s="66">
        <f>-+F50</f>
        <v>-40000</v>
      </c>
      <c r="H5" s="5">
        <f>$B$5/5</f>
        <v>-40000</v>
      </c>
      <c r="I5" s="66">
        <f>-+H50</f>
        <v>-40000</v>
      </c>
      <c r="J5" s="5">
        <f>$B$5/5</f>
        <v>-40000</v>
      </c>
      <c r="K5" s="66">
        <f>-+J50</f>
        <v>-40000</v>
      </c>
      <c r="L5" s="5">
        <f>$B$5/5</f>
        <v>-40000</v>
      </c>
      <c r="M5" s="66">
        <f>+L50</f>
        <v>0</v>
      </c>
      <c r="O5" s="36">
        <f>+E5+G5+I5+K5+M5</f>
        <v>-160000</v>
      </c>
      <c r="P5" s="7"/>
    </row>
    <row r="6" spans="1:16" x14ac:dyDescent="0.2">
      <c r="A6" s="1" t="s">
        <v>29</v>
      </c>
      <c r="B6" s="39">
        <f>SUM(B3:B5)</f>
        <v>3375000</v>
      </c>
      <c r="C6" s="70"/>
      <c r="D6" s="4">
        <f>SUM(D3:D5)</f>
        <v>675000</v>
      </c>
      <c r="E6" s="69">
        <f>+E3+E5+E4</f>
        <v>675000</v>
      </c>
      <c r="F6" s="4">
        <f>SUM(F3:F5)</f>
        <v>675000</v>
      </c>
      <c r="G6" s="69">
        <f>+G3+G5+G4</f>
        <v>675000</v>
      </c>
      <c r="H6" s="4">
        <f>SUM(H3:H5)</f>
        <v>675000</v>
      </c>
      <c r="I6" s="69">
        <f>+I3+I5+I4</f>
        <v>675000</v>
      </c>
      <c r="J6" s="4">
        <f>SUM(J3:J5)</f>
        <v>675000</v>
      </c>
      <c r="K6" s="69">
        <f>+K3+K5+K4</f>
        <v>595000</v>
      </c>
      <c r="L6" s="4">
        <f>SUM(L3:L5)</f>
        <v>675000</v>
      </c>
      <c r="M6" s="4">
        <f>+M3+M5</f>
        <v>102000</v>
      </c>
      <c r="O6" s="39">
        <f>O3-O4-O5</f>
        <v>3362000</v>
      </c>
    </row>
    <row r="7" spans="1:16" ht="6.75" customHeight="1" x14ac:dyDescent="0.2"/>
    <row r="8" spans="1:16" x14ac:dyDescent="0.2">
      <c r="A8" s="1" t="s">
        <v>25</v>
      </c>
      <c r="B8" s="67">
        <v>0.62</v>
      </c>
      <c r="D8" s="7">
        <f>$B$8*D6</f>
        <v>418500</v>
      </c>
      <c r="E8" s="68">
        <f>D21</f>
        <v>418500</v>
      </c>
      <c r="F8" s="7">
        <f>$B$8*F6</f>
        <v>418500</v>
      </c>
      <c r="G8" s="68">
        <f>F21</f>
        <v>418500</v>
      </c>
      <c r="H8" s="7">
        <f>$B$8*H6</f>
        <v>418500</v>
      </c>
      <c r="I8" s="68">
        <f>H21</f>
        <v>418500</v>
      </c>
      <c r="J8" s="7">
        <f>$B$8*J6</f>
        <v>418500</v>
      </c>
      <c r="K8" s="68">
        <f>J21</f>
        <v>418500</v>
      </c>
      <c r="L8" s="7">
        <f>$B$8*L6</f>
        <v>418500</v>
      </c>
      <c r="M8" s="7">
        <f>L21</f>
        <v>57040</v>
      </c>
      <c r="N8" s="67">
        <v>0.62</v>
      </c>
      <c r="O8" s="7">
        <f>E8+G8+I8+K8+M8</f>
        <v>1731040</v>
      </c>
    </row>
    <row r="9" spans="1:16" x14ac:dyDescent="0.2">
      <c r="A9" s="1" t="s">
        <v>22</v>
      </c>
      <c r="B9" s="67">
        <v>0.19500000000000001</v>
      </c>
      <c r="D9" s="7">
        <f>$B$9*D6</f>
        <v>131625</v>
      </c>
      <c r="E9" s="68">
        <f>D32</f>
        <v>131625</v>
      </c>
      <c r="F9" s="7">
        <f>$B$9*F6</f>
        <v>131625</v>
      </c>
      <c r="G9" s="68">
        <f>F32</f>
        <v>131625</v>
      </c>
      <c r="H9" s="7">
        <f>$B$9*H6</f>
        <v>131625</v>
      </c>
      <c r="I9" s="68">
        <f>H32</f>
        <v>131625</v>
      </c>
      <c r="J9" s="7">
        <f>$B$9*J6</f>
        <v>131625</v>
      </c>
      <c r="K9" s="68">
        <f>J32</f>
        <v>131625</v>
      </c>
      <c r="L9" s="7">
        <f>$B$9*L6</f>
        <v>131625</v>
      </c>
      <c r="M9" s="7">
        <f>L32</f>
        <v>17940</v>
      </c>
      <c r="N9" s="67">
        <v>0.19500000000000001</v>
      </c>
      <c r="O9" s="7">
        <f>E9+G9+I9+K9+M9</f>
        <v>544440</v>
      </c>
    </row>
    <row r="10" spans="1:16" x14ac:dyDescent="0.2">
      <c r="A10" s="1" t="s">
        <v>14</v>
      </c>
      <c r="B10" s="65">
        <v>0.185</v>
      </c>
      <c r="D10" s="5">
        <f>$B$10*D6</f>
        <v>124875</v>
      </c>
      <c r="E10" s="66">
        <f>D44</f>
        <v>124875</v>
      </c>
      <c r="F10" s="5">
        <f>$B$10*F6</f>
        <v>124875</v>
      </c>
      <c r="G10" s="66">
        <f>F44</f>
        <v>124875</v>
      </c>
      <c r="H10" s="5">
        <f>$B$10*H6</f>
        <v>124875</v>
      </c>
      <c r="I10" s="66">
        <f>H44</f>
        <v>124875</v>
      </c>
      <c r="J10" s="5">
        <f>$B$10*J6</f>
        <v>124875</v>
      </c>
      <c r="K10" s="66">
        <f>J44</f>
        <v>124875</v>
      </c>
      <c r="L10" s="5">
        <f>$B$10*L6</f>
        <v>124875</v>
      </c>
      <c r="M10" s="5">
        <f>L44</f>
        <v>27020</v>
      </c>
      <c r="N10" s="65">
        <v>0.185</v>
      </c>
      <c r="O10" s="7">
        <f>E10+G10+I10+K10+M10</f>
        <v>526520</v>
      </c>
    </row>
    <row r="11" spans="1:16" s="59" customFormat="1" ht="12.75" thickBot="1" x14ac:dyDescent="0.25">
      <c r="A11" s="59" t="s">
        <v>28</v>
      </c>
      <c r="B11" s="61">
        <f>SUM(B8:B10)</f>
        <v>1</v>
      </c>
      <c r="C11" s="64"/>
      <c r="D11" s="62">
        <f>SUM(D8:D10)</f>
        <v>675000</v>
      </c>
      <c r="E11" s="63">
        <f>SUM(E8:E10)</f>
        <v>675000</v>
      </c>
      <c r="F11" s="62">
        <f>SUM(F8:F10)</f>
        <v>675000</v>
      </c>
      <c r="G11" s="63">
        <f>SUM(G8:G10)</f>
        <v>675000</v>
      </c>
      <c r="H11" s="62">
        <f>SUM(H8:H10)</f>
        <v>675000</v>
      </c>
      <c r="I11" s="63">
        <f>SUM(I8:I10)</f>
        <v>675000</v>
      </c>
      <c r="J11" s="62">
        <f>SUM(J8:J10)</f>
        <v>675000</v>
      </c>
      <c r="K11" s="63">
        <f>SUM(K8:K10)</f>
        <v>675000</v>
      </c>
      <c r="L11" s="62">
        <f>SUM(L8:L10)</f>
        <v>675000</v>
      </c>
      <c r="M11" s="62">
        <f>SUM(M8:M10)</f>
        <v>102000</v>
      </c>
      <c r="N11" s="61">
        <f>SUM(N8:N10)</f>
        <v>1</v>
      </c>
      <c r="O11" s="60">
        <f>SUM(O8:O10)</f>
        <v>2802000</v>
      </c>
    </row>
    <row r="12" spans="1:16" s="53" customFormat="1" ht="14.25" customHeight="1" thickTop="1" x14ac:dyDescent="0.2">
      <c r="A12" s="53" t="s">
        <v>27</v>
      </c>
      <c r="B12" s="54"/>
      <c r="C12" s="57"/>
      <c r="D12" s="58"/>
      <c r="E12" s="57"/>
      <c r="F12" s="58"/>
      <c r="G12" s="57"/>
      <c r="I12" s="56"/>
      <c r="K12" s="56"/>
      <c r="L12" s="55">
        <v>-33750</v>
      </c>
      <c r="O12" s="54"/>
    </row>
    <row r="13" spans="1:16" s="41" customFormat="1" x14ac:dyDescent="0.2">
      <c r="A13" s="41" t="s">
        <v>26</v>
      </c>
      <c r="B13" s="42" t="s">
        <v>15</v>
      </c>
      <c r="C13" s="46"/>
      <c r="D13" s="45" t="s">
        <v>20</v>
      </c>
      <c r="E13" s="44">
        <f>D21/D8</f>
        <v>1</v>
      </c>
      <c r="F13" s="45" t="s">
        <v>19</v>
      </c>
      <c r="G13" s="44">
        <f>F21/F8</f>
        <v>1</v>
      </c>
      <c r="H13" s="6" t="s">
        <v>18</v>
      </c>
      <c r="I13" s="44">
        <f>H21/H8</f>
        <v>1</v>
      </c>
      <c r="J13" s="6" t="s">
        <v>17</v>
      </c>
      <c r="K13" s="44">
        <f>J21/J8</f>
        <v>1</v>
      </c>
      <c r="L13" s="6" t="s">
        <v>16</v>
      </c>
      <c r="M13" s="43">
        <f>L21/L8</f>
        <v>0.1362962962962963</v>
      </c>
      <c r="O13" s="42" t="s">
        <v>3</v>
      </c>
    </row>
    <row r="14" spans="1:16" s="24" customFormat="1" x14ac:dyDescent="0.2">
      <c r="A14" s="24" t="s">
        <v>25</v>
      </c>
      <c r="B14" s="25"/>
      <c r="C14" s="26"/>
      <c r="D14" s="27" t="s">
        <v>9</v>
      </c>
      <c r="E14" s="26" t="s">
        <v>8</v>
      </c>
      <c r="F14" s="27" t="s">
        <v>9</v>
      </c>
      <c r="G14" s="26" t="s">
        <v>8</v>
      </c>
      <c r="H14" s="24" t="s">
        <v>9</v>
      </c>
      <c r="I14" s="26" t="s">
        <v>8</v>
      </c>
      <c r="J14" s="24" t="s">
        <v>9</v>
      </c>
      <c r="K14" s="26" t="s">
        <v>8</v>
      </c>
      <c r="L14" s="24" t="s">
        <v>9</v>
      </c>
      <c r="M14" s="24" t="s">
        <v>8</v>
      </c>
      <c r="O14" s="25"/>
    </row>
    <row r="15" spans="1:16" x14ac:dyDescent="0.2">
      <c r="A15" s="40" t="s">
        <v>13</v>
      </c>
      <c r="B15" s="39">
        <f>D8+F8+H8+J8+L8</f>
        <v>2092500</v>
      </c>
      <c r="D15" s="4">
        <v>137950</v>
      </c>
      <c r="E15" s="23">
        <v>43318</v>
      </c>
      <c r="F15" s="4">
        <v>24800</v>
      </c>
      <c r="G15" s="23">
        <v>43668</v>
      </c>
      <c r="H15" s="4">
        <v>64480</v>
      </c>
      <c r="I15" s="23">
        <v>44069</v>
      </c>
      <c r="J15" s="4">
        <v>31000</v>
      </c>
      <c r="K15" s="23">
        <v>44406</v>
      </c>
      <c r="L15" s="4">
        <v>57040</v>
      </c>
      <c r="M15" s="22">
        <v>44792</v>
      </c>
      <c r="O15" s="39">
        <f>Q8+S8+U8+W8+Y8</f>
        <v>0</v>
      </c>
    </row>
    <row r="16" spans="1:16" x14ac:dyDescent="0.2">
      <c r="B16" s="52"/>
      <c r="D16" s="4">
        <v>86800</v>
      </c>
      <c r="E16" s="23">
        <v>43440</v>
      </c>
      <c r="F16" s="4">
        <v>142600</v>
      </c>
      <c r="G16" s="23">
        <v>43782</v>
      </c>
      <c r="H16" s="4">
        <v>137020</v>
      </c>
      <c r="I16" s="23">
        <v>44545</v>
      </c>
      <c r="J16" s="4">
        <v>147560</v>
      </c>
      <c r="K16" s="23">
        <v>44550</v>
      </c>
      <c r="L16" s="4"/>
      <c r="M16" s="47"/>
      <c r="O16" s="52"/>
    </row>
    <row r="17" spans="1:15" x14ac:dyDescent="0.2">
      <c r="D17" s="4">
        <v>71300</v>
      </c>
      <c r="E17" s="23">
        <v>43559</v>
      </c>
      <c r="F17" s="4">
        <v>189100</v>
      </c>
      <c r="G17" s="23">
        <v>43949</v>
      </c>
      <c r="H17" s="4">
        <v>127720</v>
      </c>
      <c r="I17" s="23">
        <v>44305</v>
      </c>
      <c r="J17" s="4">
        <v>124620</v>
      </c>
      <c r="K17" s="23">
        <v>44673</v>
      </c>
      <c r="L17" s="4"/>
      <c r="M17" s="22"/>
    </row>
    <row r="18" spans="1:15" x14ac:dyDescent="0.2">
      <c r="D18" s="4">
        <v>122450</v>
      </c>
      <c r="E18" s="23">
        <v>43668</v>
      </c>
      <c r="F18" s="4">
        <v>62000</v>
      </c>
      <c r="G18" s="23">
        <v>44069</v>
      </c>
      <c r="H18" s="4">
        <v>89280</v>
      </c>
      <c r="I18" s="23">
        <v>44406</v>
      </c>
      <c r="J18" s="4">
        <v>115320</v>
      </c>
      <c r="K18" s="23">
        <v>44792</v>
      </c>
      <c r="L18" s="4"/>
    </row>
    <row r="19" spans="1:15" x14ac:dyDescent="0.2">
      <c r="A19" s="1" t="s">
        <v>24</v>
      </c>
      <c r="E19" s="23"/>
      <c r="H19" s="4"/>
      <c r="I19" s="23"/>
      <c r="J19" s="4"/>
      <c r="K19" s="23"/>
      <c r="L19" s="4"/>
    </row>
    <row r="20" spans="1:15" ht="11.25" customHeight="1" x14ac:dyDescent="0.2">
      <c r="D20" s="36"/>
      <c r="E20" s="38"/>
      <c r="F20" s="36"/>
      <c r="G20" s="37"/>
      <c r="H20" s="35"/>
      <c r="I20" s="37"/>
      <c r="J20" s="36"/>
      <c r="K20" s="23"/>
      <c r="L20" s="4"/>
      <c r="M20" s="35"/>
    </row>
    <row r="21" spans="1:15" s="13" customFormat="1" x14ac:dyDescent="0.2">
      <c r="A21" s="13" t="s">
        <v>3</v>
      </c>
      <c r="B21" s="34">
        <f>SUM(D21:L21)</f>
        <v>1731040</v>
      </c>
      <c r="C21" s="17"/>
      <c r="D21" s="15">
        <f>SUM(D15:D20)</f>
        <v>418500</v>
      </c>
      <c r="E21" s="17"/>
      <c r="F21" s="15">
        <f>SUM(F15:F20)</f>
        <v>418500</v>
      </c>
      <c r="G21" s="17"/>
      <c r="H21" s="15">
        <f>SUM(H15:H20)</f>
        <v>418500</v>
      </c>
      <c r="I21" s="17"/>
      <c r="J21" s="15">
        <f>SUM(J15:J20)</f>
        <v>418500</v>
      </c>
      <c r="K21" s="17"/>
      <c r="L21" s="15">
        <f>SUM(L15:L20)</f>
        <v>57040</v>
      </c>
      <c r="O21" s="34">
        <f>B21</f>
        <v>1731040</v>
      </c>
    </row>
    <row r="22" spans="1:15" s="30" customFormat="1" ht="12.75" thickBot="1" x14ac:dyDescent="0.25">
      <c r="A22" s="30" t="s">
        <v>12</v>
      </c>
      <c r="B22" s="31">
        <f>B15-B21</f>
        <v>361460</v>
      </c>
      <c r="C22" s="33"/>
      <c r="D22" s="32">
        <f>D8-D21</f>
        <v>0</v>
      </c>
      <c r="E22" s="33"/>
      <c r="F22" s="32">
        <f>F8-F21</f>
        <v>0</v>
      </c>
      <c r="G22" s="33"/>
      <c r="H22" s="32">
        <f>H8-H21</f>
        <v>0</v>
      </c>
      <c r="I22" s="33"/>
      <c r="J22" s="32">
        <f>J8-J21</f>
        <v>0</v>
      </c>
      <c r="K22" s="33"/>
      <c r="L22" s="32">
        <f>L8-L21</f>
        <v>361460</v>
      </c>
      <c r="O22" s="31">
        <f>O8-O21</f>
        <v>0</v>
      </c>
    </row>
    <row r="23" spans="1:15" customFormat="1" ht="12.75" x14ac:dyDescent="0.2">
      <c r="C23" s="28"/>
      <c r="E23" s="28"/>
      <c r="F23" s="29"/>
      <c r="G23" s="28"/>
      <c r="I23" s="28"/>
      <c r="K23" s="28"/>
    </row>
    <row r="24" spans="1:15" s="41" customFormat="1" x14ac:dyDescent="0.2">
      <c r="A24" s="41" t="s">
        <v>23</v>
      </c>
      <c r="B24" s="42" t="s">
        <v>15</v>
      </c>
      <c r="C24" s="46"/>
      <c r="D24" s="45" t="s">
        <v>20</v>
      </c>
      <c r="E24" s="44">
        <f>D32/D9</f>
        <v>1</v>
      </c>
      <c r="F24" s="45" t="s">
        <v>19</v>
      </c>
      <c r="G24" s="44">
        <f>F32/F9</f>
        <v>1</v>
      </c>
      <c r="H24" s="6" t="s">
        <v>18</v>
      </c>
      <c r="I24" s="44">
        <f>H32/H9</f>
        <v>1</v>
      </c>
      <c r="J24" s="6" t="s">
        <v>17</v>
      </c>
      <c r="K24" s="44">
        <f>J32/J9</f>
        <v>1</v>
      </c>
      <c r="L24" s="6" t="s">
        <v>16</v>
      </c>
      <c r="M24" s="43">
        <f>L32/L9</f>
        <v>0.1362962962962963</v>
      </c>
      <c r="O24" s="42" t="s">
        <v>15</v>
      </c>
    </row>
    <row r="25" spans="1:15" s="48" customFormat="1" x14ac:dyDescent="0.2">
      <c r="A25" s="24" t="s">
        <v>22</v>
      </c>
      <c r="B25" s="49"/>
      <c r="C25" s="50"/>
      <c r="D25" s="51" t="s">
        <v>9</v>
      </c>
      <c r="E25" s="50" t="s">
        <v>8</v>
      </c>
      <c r="F25" s="51" t="s">
        <v>9</v>
      </c>
      <c r="G25" s="50" t="s">
        <v>8</v>
      </c>
      <c r="H25" s="48" t="s">
        <v>9</v>
      </c>
      <c r="I25" s="50" t="s">
        <v>8</v>
      </c>
      <c r="J25" s="48" t="s">
        <v>9</v>
      </c>
      <c r="K25" s="50" t="s">
        <v>8</v>
      </c>
      <c r="L25" s="48" t="s">
        <v>9</v>
      </c>
      <c r="M25" s="48" t="s">
        <v>8</v>
      </c>
      <c r="O25" s="49"/>
    </row>
    <row r="26" spans="1:15" x14ac:dyDescent="0.2">
      <c r="A26" s="40" t="s">
        <v>13</v>
      </c>
      <c r="B26" s="39">
        <f>+D9+F9+H9+J9+L9</f>
        <v>658125</v>
      </c>
      <c r="D26" s="4">
        <v>43387.5</v>
      </c>
      <c r="E26" s="23">
        <v>43318</v>
      </c>
      <c r="F26" s="4">
        <v>7800</v>
      </c>
      <c r="G26" s="23">
        <v>43668</v>
      </c>
      <c r="H26" s="4">
        <v>20280</v>
      </c>
      <c r="I26" s="23">
        <v>44069</v>
      </c>
      <c r="J26" s="4">
        <v>9750</v>
      </c>
      <c r="K26" s="23">
        <v>44410</v>
      </c>
      <c r="L26" s="4">
        <v>17940</v>
      </c>
      <c r="M26" s="22">
        <v>44795</v>
      </c>
      <c r="O26" s="39">
        <f>+Q9+S9+U9+W9+Y9</f>
        <v>0</v>
      </c>
    </row>
    <row r="27" spans="1:15" x14ac:dyDescent="0.2">
      <c r="D27" s="4">
        <v>27300</v>
      </c>
      <c r="E27" s="23">
        <v>43440</v>
      </c>
      <c r="F27" s="4">
        <v>44850</v>
      </c>
      <c r="G27" s="23">
        <v>43782</v>
      </c>
      <c r="H27" s="4">
        <v>43095</v>
      </c>
      <c r="I27" s="23">
        <v>44180</v>
      </c>
      <c r="J27" s="4">
        <v>46410</v>
      </c>
      <c r="K27" s="23">
        <v>44550</v>
      </c>
      <c r="L27" s="4"/>
      <c r="M27" s="47"/>
    </row>
    <row r="28" spans="1:15" x14ac:dyDescent="0.2">
      <c r="D28" s="4">
        <v>22425</v>
      </c>
      <c r="E28" s="23">
        <v>43559</v>
      </c>
      <c r="F28" s="4">
        <v>59475</v>
      </c>
      <c r="G28" s="23">
        <v>43949</v>
      </c>
      <c r="H28" s="4">
        <v>40170</v>
      </c>
      <c r="I28" s="23">
        <v>44305</v>
      </c>
      <c r="J28" s="4">
        <v>39195</v>
      </c>
      <c r="K28" s="23">
        <v>44680</v>
      </c>
      <c r="L28" s="4"/>
      <c r="M28" s="22"/>
    </row>
    <row r="29" spans="1:15" x14ac:dyDescent="0.2">
      <c r="D29" s="4">
        <v>38512.5</v>
      </c>
      <c r="E29" s="23">
        <v>43668</v>
      </c>
      <c r="F29" s="4">
        <v>19500</v>
      </c>
      <c r="G29" s="23">
        <v>44069</v>
      </c>
      <c r="H29" s="4">
        <v>28080</v>
      </c>
      <c r="I29" s="23">
        <v>44410</v>
      </c>
      <c r="J29" s="4">
        <v>36270</v>
      </c>
      <c r="K29" s="23">
        <v>44795</v>
      </c>
      <c r="L29" s="4"/>
    </row>
    <row r="30" spans="1:15" x14ac:dyDescent="0.2">
      <c r="E30" s="23"/>
      <c r="G30" s="23"/>
      <c r="H30" s="4"/>
      <c r="I30" s="23"/>
      <c r="J30" s="4"/>
      <c r="K30" s="23"/>
      <c r="L30" s="4"/>
    </row>
    <row r="31" spans="1:15" x14ac:dyDescent="0.2">
      <c r="D31" s="36"/>
      <c r="E31" s="38"/>
      <c r="F31" s="36"/>
      <c r="G31" s="37"/>
      <c r="H31" s="35"/>
      <c r="I31" s="37"/>
      <c r="J31" s="36"/>
      <c r="K31" s="23"/>
      <c r="L31" s="4"/>
      <c r="M31" s="35"/>
    </row>
    <row r="32" spans="1:15" s="13" customFormat="1" x14ac:dyDescent="0.2">
      <c r="A32" s="13" t="s">
        <v>3</v>
      </c>
      <c r="B32" s="34">
        <f>SUM(D32:L32)</f>
        <v>544440</v>
      </c>
      <c r="C32" s="17"/>
      <c r="D32" s="15">
        <f>SUM(D26:D31)</f>
        <v>131625</v>
      </c>
      <c r="E32" s="17"/>
      <c r="F32" s="15">
        <f>SUM(F26:F31)</f>
        <v>131625</v>
      </c>
      <c r="G32" s="17"/>
      <c r="H32" s="15">
        <f>SUM(H26:H31)</f>
        <v>131625</v>
      </c>
      <c r="I32" s="17"/>
      <c r="J32" s="15">
        <f>SUM(J26:J31)</f>
        <v>131625</v>
      </c>
      <c r="K32" s="17"/>
      <c r="L32" s="15">
        <f>SUM(L26:L31)</f>
        <v>17940</v>
      </c>
      <c r="O32" s="34">
        <f>B32</f>
        <v>544440</v>
      </c>
    </row>
    <row r="33" spans="1:15" s="30" customFormat="1" ht="12.75" thickBot="1" x14ac:dyDescent="0.25">
      <c r="A33" s="30" t="s">
        <v>12</v>
      </c>
      <c r="B33" s="31">
        <f>B26-B32</f>
        <v>113685</v>
      </c>
      <c r="C33" s="33"/>
      <c r="D33" s="32">
        <f>D9-D32</f>
        <v>0</v>
      </c>
      <c r="E33" s="33"/>
      <c r="F33" s="32">
        <f>F9-F32</f>
        <v>0</v>
      </c>
      <c r="G33" s="33"/>
      <c r="H33" s="32">
        <f>H9-H32</f>
        <v>0</v>
      </c>
      <c r="I33" s="33"/>
      <c r="J33" s="32">
        <f>J9-J32</f>
        <v>0</v>
      </c>
      <c r="K33" s="33"/>
      <c r="L33" s="32">
        <f>L9-L32</f>
        <v>113685</v>
      </c>
      <c r="O33" s="31">
        <f>O9-O32</f>
        <v>0</v>
      </c>
    </row>
    <row r="34" spans="1:15" customFormat="1" ht="12.75" x14ac:dyDescent="0.2">
      <c r="C34" s="28"/>
      <c r="E34" s="28"/>
      <c r="F34" s="29"/>
      <c r="G34" s="28"/>
      <c r="I34" s="28"/>
      <c r="K34" s="28"/>
    </row>
    <row r="35" spans="1:15" s="41" customFormat="1" x14ac:dyDescent="0.2">
      <c r="A35" s="41" t="s">
        <v>21</v>
      </c>
      <c r="B35" s="42" t="s">
        <v>15</v>
      </c>
      <c r="C35" s="46"/>
      <c r="D35" s="45" t="s">
        <v>20</v>
      </c>
      <c r="E35" s="44">
        <f>D44/D10</f>
        <v>1</v>
      </c>
      <c r="F35" s="45" t="s">
        <v>19</v>
      </c>
      <c r="G35" s="44">
        <f>F44/F10</f>
        <v>1</v>
      </c>
      <c r="H35" s="6" t="s">
        <v>18</v>
      </c>
      <c r="I35" s="44">
        <f>H44/H10</f>
        <v>1</v>
      </c>
      <c r="J35" s="6" t="s">
        <v>17</v>
      </c>
      <c r="K35" s="44">
        <f>J44/J10</f>
        <v>1</v>
      </c>
      <c r="L35" s="6" t="s">
        <v>16</v>
      </c>
      <c r="M35" s="43">
        <f>L44/L10</f>
        <v>0.21637637637637638</v>
      </c>
      <c r="O35" s="42" t="s">
        <v>15</v>
      </c>
    </row>
    <row r="36" spans="1:15" s="24" customFormat="1" x14ac:dyDescent="0.2">
      <c r="A36" s="24" t="s">
        <v>14</v>
      </c>
      <c r="B36" s="25"/>
      <c r="C36" s="26"/>
      <c r="D36" s="27" t="s">
        <v>9</v>
      </c>
      <c r="E36" s="26" t="s">
        <v>8</v>
      </c>
      <c r="F36" s="27" t="s">
        <v>9</v>
      </c>
      <c r="G36" s="26" t="s">
        <v>8</v>
      </c>
      <c r="H36" s="24" t="s">
        <v>9</v>
      </c>
      <c r="I36" s="26" t="s">
        <v>8</v>
      </c>
      <c r="J36" s="24" t="s">
        <v>9</v>
      </c>
      <c r="K36" s="26" t="s">
        <v>8</v>
      </c>
      <c r="L36" s="24" t="s">
        <v>9</v>
      </c>
      <c r="M36" s="24" t="s">
        <v>8</v>
      </c>
      <c r="O36" s="25"/>
    </row>
    <row r="37" spans="1:15" x14ac:dyDescent="0.2">
      <c r="A37" s="40" t="s">
        <v>13</v>
      </c>
      <c r="B37" s="39">
        <f>+D10+F10+H10+J10+L10</f>
        <v>624375</v>
      </c>
      <c r="D37" s="4">
        <v>2500</v>
      </c>
      <c r="E37" s="23">
        <v>43066</v>
      </c>
      <c r="F37" s="4">
        <v>7400</v>
      </c>
      <c r="G37" s="23">
        <v>43668</v>
      </c>
      <c r="H37" s="4">
        <v>2500</v>
      </c>
      <c r="I37" s="23">
        <v>43875</v>
      </c>
      <c r="J37" s="4">
        <v>9250</v>
      </c>
      <c r="K37" s="23">
        <v>44407</v>
      </c>
      <c r="L37" s="4">
        <v>17020</v>
      </c>
      <c r="M37" s="22">
        <v>44798</v>
      </c>
      <c r="O37" s="39">
        <f>+Q10+S10+U10+W10+Y10</f>
        <v>0</v>
      </c>
    </row>
    <row r="38" spans="1:15" x14ac:dyDescent="0.2">
      <c r="D38" s="4">
        <v>38662.5</v>
      </c>
      <c r="E38" s="23">
        <v>43318</v>
      </c>
      <c r="F38" s="4">
        <v>10000</v>
      </c>
      <c r="G38" s="23">
        <v>43733</v>
      </c>
      <c r="H38" s="4">
        <v>19240</v>
      </c>
      <c r="I38" s="23">
        <v>44069</v>
      </c>
      <c r="J38" s="4">
        <v>10000</v>
      </c>
      <c r="K38" s="23">
        <v>44530</v>
      </c>
      <c r="L38" s="4">
        <v>10000</v>
      </c>
      <c r="M38" s="22">
        <v>44866</v>
      </c>
    </row>
    <row r="39" spans="1:15" x14ac:dyDescent="0.2">
      <c r="D39" s="4">
        <v>25900</v>
      </c>
      <c r="E39" s="23">
        <v>43440</v>
      </c>
      <c r="F39" s="4">
        <v>32550</v>
      </c>
      <c r="G39" s="23">
        <v>43782</v>
      </c>
      <c r="H39" s="4">
        <v>10000</v>
      </c>
      <c r="I39" s="23">
        <v>43893</v>
      </c>
      <c r="J39" s="4">
        <v>34030</v>
      </c>
      <c r="K39" s="23">
        <v>44550</v>
      </c>
      <c r="L39" s="4"/>
      <c r="M39" s="22"/>
    </row>
    <row r="40" spans="1:15" x14ac:dyDescent="0.2">
      <c r="D40" s="4">
        <v>2500</v>
      </c>
      <c r="E40" s="23">
        <v>43425</v>
      </c>
      <c r="F40" s="4">
        <v>56425</v>
      </c>
      <c r="G40" s="23">
        <v>43949</v>
      </c>
      <c r="H40" s="4">
        <f>10000+28385</f>
        <v>38385</v>
      </c>
      <c r="I40" s="23">
        <v>44180</v>
      </c>
      <c r="J40" s="4">
        <v>10000</v>
      </c>
      <c r="K40" s="23">
        <v>44543</v>
      </c>
      <c r="L40" s="4"/>
      <c r="M40" s="22"/>
    </row>
    <row r="41" spans="1:15" x14ac:dyDescent="0.2">
      <c r="D41" s="4">
        <v>21275</v>
      </c>
      <c r="E41" s="23">
        <v>43559</v>
      </c>
      <c r="F41" s="4">
        <v>18500</v>
      </c>
      <c r="G41" s="23">
        <v>44069</v>
      </c>
      <c r="H41" s="4">
        <v>28110</v>
      </c>
      <c r="I41" s="23">
        <v>44305</v>
      </c>
      <c r="J41" s="4">
        <v>2500</v>
      </c>
      <c r="K41" s="23">
        <v>44627</v>
      </c>
      <c r="L41" s="4"/>
    </row>
    <row r="42" spans="1:15" x14ac:dyDescent="0.2">
      <c r="D42" s="4">
        <v>34037.5</v>
      </c>
      <c r="E42" s="23">
        <v>43668</v>
      </c>
      <c r="G42" s="23"/>
      <c r="H42" s="4">
        <v>2500</v>
      </c>
      <c r="I42" s="23">
        <v>44328</v>
      </c>
      <c r="J42" s="4">
        <v>24685</v>
      </c>
      <c r="K42" s="23">
        <v>44679</v>
      </c>
      <c r="L42" s="4"/>
    </row>
    <row r="43" spans="1:15" x14ac:dyDescent="0.2">
      <c r="D43" s="36"/>
      <c r="E43" s="38"/>
      <c r="F43" s="36"/>
      <c r="G43" s="37"/>
      <c r="H43" s="36">
        <v>24140</v>
      </c>
      <c r="I43" s="23">
        <v>44407</v>
      </c>
      <c r="J43" s="36">
        <v>34410</v>
      </c>
      <c r="K43" s="23">
        <v>44798</v>
      </c>
      <c r="L43" s="4"/>
      <c r="M43" s="35"/>
    </row>
    <row r="44" spans="1:15" s="13" customFormat="1" x14ac:dyDescent="0.2">
      <c r="A44" s="13" t="s">
        <v>3</v>
      </c>
      <c r="B44" s="34">
        <f>SUM(D44:L44)</f>
        <v>526520</v>
      </c>
      <c r="C44" s="17"/>
      <c r="D44" s="15">
        <f>SUM(D37:D43)</f>
        <v>124875</v>
      </c>
      <c r="E44" s="17"/>
      <c r="F44" s="15">
        <f>SUM(F37:F43)</f>
        <v>124875</v>
      </c>
      <c r="G44" s="17"/>
      <c r="H44" s="15">
        <f>SUM(H37:H43)</f>
        <v>124875</v>
      </c>
      <c r="I44" s="17"/>
      <c r="J44" s="15">
        <f>SUM(J37:J43)</f>
        <v>124875</v>
      </c>
      <c r="K44" s="17"/>
      <c r="L44" s="15">
        <f>SUM(L37:L43)</f>
        <v>27020</v>
      </c>
      <c r="O44" s="34">
        <f>B44</f>
        <v>526520</v>
      </c>
    </row>
    <row r="45" spans="1:15" s="30" customFormat="1" ht="12.75" thickBot="1" x14ac:dyDescent="0.25">
      <c r="A45" s="30" t="s">
        <v>12</v>
      </c>
      <c r="B45" s="31">
        <f>B37-B44</f>
        <v>97855</v>
      </c>
      <c r="C45" s="33"/>
      <c r="D45" s="32">
        <f>D10-D44</f>
        <v>0</v>
      </c>
      <c r="E45" s="33"/>
      <c r="F45" s="32">
        <f>F10-F44</f>
        <v>0</v>
      </c>
      <c r="G45" s="33"/>
      <c r="H45" s="32">
        <f>H10-H44</f>
        <v>0</v>
      </c>
      <c r="I45" s="33"/>
      <c r="J45" s="32">
        <f>J10-J44</f>
        <v>0</v>
      </c>
      <c r="K45" s="33"/>
      <c r="L45" s="32">
        <f>L10-L44</f>
        <v>97855</v>
      </c>
      <c r="O45" s="31">
        <f>O10-O44</f>
        <v>0</v>
      </c>
    </row>
    <row r="46" spans="1:15" customFormat="1" ht="12.75" x14ac:dyDescent="0.2">
      <c r="C46" s="28"/>
      <c r="E46" s="28"/>
      <c r="F46" s="29"/>
      <c r="G46" s="28"/>
      <c r="I46" s="28"/>
      <c r="K46" s="28"/>
    </row>
    <row r="47" spans="1:15" s="24" customFormat="1" x14ac:dyDescent="0.2">
      <c r="A47" s="24" t="s">
        <v>11</v>
      </c>
      <c r="B47" s="25" t="s">
        <v>10</v>
      </c>
      <c r="C47" s="26"/>
      <c r="D47" s="27" t="s">
        <v>9</v>
      </c>
      <c r="E47" s="26" t="s">
        <v>8</v>
      </c>
      <c r="F47" s="27" t="s">
        <v>9</v>
      </c>
      <c r="G47" s="26" t="s">
        <v>8</v>
      </c>
      <c r="H47" s="24" t="s">
        <v>9</v>
      </c>
      <c r="I47" s="26" t="s">
        <v>8</v>
      </c>
      <c r="J47" s="24" t="s">
        <v>9</v>
      </c>
      <c r="K47" s="26" t="s">
        <v>8</v>
      </c>
      <c r="L47" s="24" t="s">
        <v>9</v>
      </c>
      <c r="M47" s="24" t="s">
        <v>8</v>
      </c>
      <c r="O47" s="25"/>
    </row>
    <row r="48" spans="1:15" x14ac:dyDescent="0.2">
      <c r="A48" s="1" t="s">
        <v>7</v>
      </c>
      <c r="B48" s="4">
        <f>+D48+F48+H48+J48+L48</f>
        <v>160000</v>
      </c>
      <c r="D48" s="4">
        <v>40000</v>
      </c>
      <c r="E48" s="23">
        <v>43668</v>
      </c>
      <c r="F48" s="4">
        <v>40000</v>
      </c>
      <c r="G48" s="23">
        <v>43782</v>
      </c>
      <c r="H48" s="4">
        <v>40000</v>
      </c>
      <c r="I48" s="23">
        <v>44069</v>
      </c>
      <c r="J48" s="21">
        <v>40000</v>
      </c>
      <c r="K48" s="23">
        <v>44406</v>
      </c>
      <c r="L48" s="4"/>
      <c r="M48" s="22"/>
      <c r="O48" s="4">
        <f>+D48+F48+H48+J48+L48</f>
        <v>160000</v>
      </c>
    </row>
    <row r="49" spans="1:15" x14ac:dyDescent="0.2">
      <c r="A49" s="1" t="s">
        <v>6</v>
      </c>
      <c r="L49" s="21"/>
    </row>
    <row r="50" spans="1:15" s="13" customFormat="1" x14ac:dyDescent="0.2">
      <c r="A50" s="13" t="s">
        <v>5</v>
      </c>
      <c r="B50" s="19">
        <f>(F50+H50+J50+L50+D50)/250000</f>
        <v>0.64</v>
      </c>
      <c r="C50" s="17"/>
      <c r="D50" s="15">
        <f>SUM(D48:D49)</f>
        <v>40000</v>
      </c>
      <c r="E50" s="16">
        <f>D50/D5*-1</f>
        <v>1</v>
      </c>
      <c r="F50" s="15">
        <f>SUM(F48:F49)</f>
        <v>40000</v>
      </c>
      <c r="G50" s="16">
        <f>F50/F5*-1</f>
        <v>1</v>
      </c>
      <c r="H50" s="15">
        <f>SUM(H48:H49)</f>
        <v>40000</v>
      </c>
      <c r="I50" s="16">
        <f>H50/H5*-1</f>
        <v>1</v>
      </c>
      <c r="J50" s="15">
        <f>SUM(J48:J49)</f>
        <v>40000</v>
      </c>
      <c r="K50" s="16">
        <f>J50/J5*-1</f>
        <v>1</v>
      </c>
      <c r="L50" s="15">
        <f>SUM(L48:L49)</f>
        <v>0</v>
      </c>
      <c r="M50" s="20"/>
      <c r="O50" s="19"/>
    </row>
    <row r="51" spans="1:15" s="13" customFormat="1" x14ac:dyDescent="0.2">
      <c r="A51" s="13" t="s">
        <v>4</v>
      </c>
      <c r="B51" s="14">
        <f>(D51+F51+H51+J51+L51)/B3</f>
        <v>4.2384105960264901E-2</v>
      </c>
      <c r="C51" s="17"/>
      <c r="D51" s="15">
        <v>40000</v>
      </c>
      <c r="E51" s="16">
        <f>D51/$F$11</f>
        <v>5.9259259259259262E-2</v>
      </c>
      <c r="F51" s="15">
        <v>40000</v>
      </c>
      <c r="G51" s="16">
        <f>F51/$F$11</f>
        <v>5.9259259259259262E-2</v>
      </c>
      <c r="H51" s="15">
        <v>40000</v>
      </c>
      <c r="I51" s="16">
        <f>H51/$F$11</f>
        <v>5.9259259259259262E-2</v>
      </c>
      <c r="J51" s="18">
        <v>40000</v>
      </c>
      <c r="K51" s="16">
        <f>J51/$J$11</f>
        <v>5.9259259259259262E-2</v>
      </c>
      <c r="M51" s="14">
        <f>L51/$L$11</f>
        <v>0</v>
      </c>
      <c r="O51" s="14"/>
    </row>
    <row r="52" spans="1:15" s="13" customFormat="1" x14ac:dyDescent="0.2">
      <c r="A52" s="13" t="s">
        <v>3</v>
      </c>
      <c r="B52" s="14">
        <f>(D52+F52+H52+J52+L52)/B6</f>
        <v>0.83022222222222219</v>
      </c>
      <c r="C52" s="17"/>
      <c r="D52" s="15">
        <f>D32+D44+D21</f>
        <v>675000</v>
      </c>
      <c r="E52" s="16">
        <f>D52/$F$11</f>
        <v>1</v>
      </c>
      <c r="F52" s="15">
        <f>F32+F44+F21</f>
        <v>675000</v>
      </c>
      <c r="G52" s="16">
        <f>F52/$F$11</f>
        <v>1</v>
      </c>
      <c r="H52" s="15">
        <f>H32+H44+H21</f>
        <v>675000</v>
      </c>
      <c r="I52" s="16">
        <f>H52/$H$11</f>
        <v>1</v>
      </c>
      <c r="J52" s="15">
        <f>J32+J44+J21</f>
        <v>675000</v>
      </c>
      <c r="K52" s="16">
        <f>J52/$J$11</f>
        <v>1</v>
      </c>
      <c r="L52" s="15">
        <f>L32+L44+L21</f>
        <v>102000</v>
      </c>
      <c r="M52" s="14">
        <f>L52/$L$11</f>
        <v>0.15111111111111111</v>
      </c>
      <c r="O52" s="14"/>
    </row>
    <row r="53" spans="1:15" s="8" customFormat="1" ht="12.75" thickBot="1" x14ac:dyDescent="0.25">
      <c r="A53" s="8" t="s">
        <v>2</v>
      </c>
      <c r="B53" s="9">
        <f>(D53+F53+H53+J53+L53)/B6</f>
        <v>0.19348148148148148</v>
      </c>
      <c r="C53" s="12"/>
      <c r="D53" s="10">
        <f>D3-D50-D51-D52</f>
        <v>0</v>
      </c>
      <c r="E53" s="11">
        <f>D53/$F$11</f>
        <v>0</v>
      </c>
      <c r="F53" s="10">
        <f>F3-F50-F51-F52</f>
        <v>0</v>
      </c>
      <c r="G53" s="11">
        <f>F53/$F$11</f>
        <v>0</v>
      </c>
      <c r="H53" s="10">
        <f>H3-H50-H51-H52</f>
        <v>0</v>
      </c>
      <c r="I53" s="11">
        <f>H53/$F$11</f>
        <v>0</v>
      </c>
      <c r="J53" s="10">
        <f>J3-J50-J51-J52</f>
        <v>0</v>
      </c>
      <c r="K53" s="11">
        <f>J53/$J$11</f>
        <v>0</v>
      </c>
      <c r="L53" s="10">
        <f>L3-L50-L51-L52</f>
        <v>653000</v>
      </c>
      <c r="M53" s="9">
        <f>L53/$L$11</f>
        <v>0.96740740740740738</v>
      </c>
      <c r="O53" s="9"/>
    </row>
    <row r="54" spans="1:15" ht="12.75" thickTop="1" x14ac:dyDescent="0.2">
      <c r="L54" s="6" t="s">
        <v>1</v>
      </c>
    </row>
    <row r="55" spans="1:15" x14ac:dyDescent="0.2">
      <c r="J55" s="7"/>
      <c r="L55" s="6" t="s">
        <v>0</v>
      </c>
      <c r="M55" s="5">
        <f>+H53+J53+L53+D53+F53</f>
        <v>653000</v>
      </c>
    </row>
  </sheetData>
  <mergeCells count="5">
    <mergeCell ref="D1:E1"/>
    <mergeCell ref="F1:G1"/>
    <mergeCell ref="H1:I1"/>
    <mergeCell ref="J1:K1"/>
    <mergeCell ref="L1:M1"/>
  </mergeCells>
  <pageMargins left="0.7" right="0.7" top="0.75" bottom="0.75" header="0.3" footer="0.3"/>
  <pageSetup scale="54" orientation="landscape" r:id="rId1"/>
  <headerFooter>
    <oddHeader>&amp;C&amp;"-,Regular"&amp;20&amp;K04-024 5 Year Forecast for Strides Ahead Campaign</oddHeader>
    <oddFooter>&amp;C&amp;"-,Regular"&amp;14&amp;K04-024Prepared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Forecast -FS2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2022-12-08T16:44:02Z</dcterms:created>
  <dcterms:modified xsi:type="dcterms:W3CDTF">2022-12-08T16:44:11Z</dcterms:modified>
</cp:coreProperties>
</file>